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ODP-MASTER\ISMM Version 2\"/>
    </mc:Choice>
  </mc:AlternateContent>
  <workbookProtection workbookAlgorithmName="SHA-512" workbookHashValue="TqkJdJLQELheHwqtIJCoVtEzafedhNKSoNt4LsvfeT9BGOJjw2NtVK4nPJrqwjD0aTSoJvjTuUNLLFIzita90g==" workbookSaltValue="sSkhekQ3PLle11fm1MqNLw==" workbookSpinCount="100000" lockStructure="1"/>
  <bookViews>
    <workbookView xWindow="0" yWindow="0" windowWidth="28800" windowHeight="14235" tabRatio="783"/>
  </bookViews>
  <sheets>
    <sheet name="Summary" sheetId="6" r:id="rId1"/>
    <sheet name="Adverse Impacts" sheetId="1" r:id="rId2"/>
    <sheet name="In-Stream Benefits" sheetId="4" r:id="rId3"/>
    <sheet name="Buffer Benefits" sheetId="10" r:id="rId4"/>
    <sheet name="Aquatic Life Passage" sheetId="8" r:id="rId5"/>
    <sheet name="Aquatic Life Passage Table" sheetId="11" r:id="rId6"/>
    <sheet name="LookUps" sheetId="2" r:id="rId7"/>
  </sheets>
  <definedNames>
    <definedName name="activity">LookUps!$O$4:$O$10</definedName>
    <definedName name="activity2">LookUps!$O$2:$O$10</definedName>
    <definedName name="activitypoints">LookUps!$P$4:$P$10</definedName>
    <definedName name="buffercreditschedule">LookUps!$L$25:$L$28</definedName>
    <definedName name="BufferType">LookUps!$A$25:$B$29</definedName>
    <definedName name="buffertype2">LookUps!$A$25:$A$29</definedName>
    <definedName name="condition">LookUps!$I$4:$I$5</definedName>
    <definedName name="condition2">LookUps!$I$2:$I$5</definedName>
    <definedName name="dambenefit">LookUps!#REF!</definedName>
    <definedName name="dampriority">LookUps!#REF!</definedName>
    <definedName name="design">LookUps!$I$33:$I$36</definedName>
    <definedName name="duration">LookUps!$L$3:$L$4</definedName>
    <definedName name="duration2">LookUps!$L$2:$L$4</definedName>
    <definedName name="lengthoftime">LookUps!$L$3:$L$4</definedName>
    <definedName name="location">LookUps!$L$16:$L$19</definedName>
    <definedName name="location2">LookUps!$E$33:$E$35</definedName>
    <definedName name="locationkind">LookUps!$L$16:$L$18</definedName>
    <definedName name="monitoring">LookUps!$L$33:$L$36</definedName>
    <definedName name="netbenefit">LookUps!$A$16:$A$20</definedName>
    <definedName name="priority">LookUps!$E$5:$E$6</definedName>
    <definedName name="priority2">LookUps!$E$2:$E$6</definedName>
    <definedName name="protectionbonus">LookUps!$I$25:$I$27</definedName>
    <definedName name="schedule">LookUps!$I$16:$I$19</definedName>
    <definedName name="servicearea">LookUps!$R$3:$R$9</definedName>
    <definedName name="servicearea2">LookUps!$R$2:$R$9</definedName>
    <definedName name="siteprotection">LookUps!$E$16:$E$18</definedName>
    <definedName name="siteprotection2">LookUps!$I$25:$I$29</definedName>
    <definedName name="stream">LookUps!$A$3:$A$5</definedName>
    <definedName name="stream2">LookUps!$A$2:$A$5</definedName>
    <definedName name="StreamType">LookUps!$A$3:$B$5</definedName>
    <definedName name="streamtypes">LookUps!$A$2:$A$7</definedName>
    <definedName name="supplemental">LookUps!$I$33:$J$35</definedName>
    <definedName name="supplemental1">LookUps!$I$33:$J$35</definedName>
    <definedName name="supplemental3">LookUps!$I$33:$I$35</definedName>
    <definedName name="supplementalbuffer">LookUps!$E$25:$E$28</definedName>
    <definedName name="temporallag">LookUps!$A$33:$A$37</definedName>
  </definedNames>
  <calcPr calcId="152511"/>
</workbook>
</file>

<file path=xl/calcChain.xml><?xml version="1.0" encoding="utf-8"?>
<calcChain xmlns="http://schemas.openxmlformats.org/spreadsheetml/2006/main">
  <c r="D15" i="10" l="1"/>
  <c r="C11" i="8" l="1"/>
  <c r="C9" i="4" l="1"/>
  <c r="P22" i="10" l="1"/>
  <c r="P21" i="10"/>
  <c r="N22" i="10"/>
  <c r="N21" i="10"/>
  <c r="P17" i="10"/>
  <c r="P16" i="10"/>
  <c r="P15" i="10"/>
  <c r="P14" i="10"/>
  <c r="N17" i="10"/>
  <c r="N16" i="10"/>
  <c r="N15" i="10"/>
  <c r="N14" i="10"/>
  <c r="P18" i="10" l="1"/>
  <c r="N18" i="10"/>
  <c r="O9" i="4"/>
  <c r="M9" i="4"/>
  <c r="K9" i="4"/>
  <c r="I9" i="4"/>
  <c r="G9" i="4"/>
  <c r="E9" i="4"/>
  <c r="O9" i="1"/>
  <c r="M9" i="1"/>
  <c r="K9" i="1"/>
  <c r="I9" i="1"/>
  <c r="G9" i="1"/>
  <c r="E9" i="1"/>
  <c r="C9" i="1"/>
  <c r="N20" i="10" l="1"/>
  <c r="N23" i="10" s="1"/>
  <c r="P20" i="10"/>
  <c r="P23" i="10" s="1"/>
  <c r="L21" i="10"/>
  <c r="J21" i="10"/>
  <c r="H21" i="10"/>
  <c r="F21" i="10"/>
  <c r="D21" i="10"/>
  <c r="D17" i="10"/>
  <c r="C10" i="1"/>
  <c r="L16" i="10" l="1"/>
  <c r="J16" i="10"/>
  <c r="H16" i="10"/>
  <c r="F16" i="10"/>
  <c r="D16" i="10" l="1"/>
  <c r="E2" i="8" l="1"/>
  <c r="B2" i="8"/>
  <c r="F2" i="10"/>
  <c r="B2" i="10"/>
  <c r="F2" i="4"/>
  <c r="B2" i="4"/>
  <c r="F2" i="1"/>
  <c r="B2" i="1"/>
  <c r="C11" i="4" l="1"/>
  <c r="C12" i="4"/>
  <c r="E11" i="4"/>
  <c r="O16" i="1" l="1"/>
  <c r="M16" i="1"/>
  <c r="K16" i="1"/>
  <c r="I16" i="1"/>
  <c r="G16" i="1"/>
  <c r="E16" i="1"/>
  <c r="E12" i="4" l="1"/>
  <c r="G12" i="4"/>
  <c r="I12" i="4"/>
  <c r="K12" i="4"/>
  <c r="M12" i="4"/>
  <c r="O12" i="4"/>
  <c r="L22" i="10" l="1"/>
  <c r="J22" i="10"/>
  <c r="H22" i="10"/>
  <c r="F22" i="10"/>
  <c r="D22" i="10"/>
  <c r="L17" i="10"/>
  <c r="J17" i="10"/>
  <c r="H17" i="10"/>
  <c r="F17" i="10"/>
  <c r="L15" i="10"/>
  <c r="J15" i="10"/>
  <c r="H15" i="10"/>
  <c r="F15" i="10"/>
  <c r="L14" i="10"/>
  <c r="J14" i="10"/>
  <c r="H14" i="10"/>
  <c r="F14" i="10"/>
  <c r="D14" i="10"/>
  <c r="D18" i="10" l="1"/>
  <c r="F18" i="10"/>
  <c r="F20" i="10" s="1"/>
  <c r="H18" i="10"/>
  <c r="L18" i="10"/>
  <c r="L20" i="10" s="1"/>
  <c r="J18" i="10"/>
  <c r="B12" i="6"/>
  <c r="H20" i="10" l="1"/>
  <c r="H23" i="10" s="1"/>
  <c r="J20" i="10"/>
  <c r="J23" i="10" s="1"/>
  <c r="D20" i="10"/>
  <c r="D23" i="10" s="1"/>
  <c r="L23" i="10"/>
  <c r="F23" i="10"/>
  <c r="D26" i="10" l="1"/>
  <c r="B11" i="6" s="1"/>
  <c r="C18" i="4"/>
  <c r="O11" i="4" l="1"/>
  <c r="M11" i="4"/>
  <c r="K11" i="4"/>
  <c r="I11" i="4"/>
  <c r="G11" i="4"/>
  <c r="O10" i="4"/>
  <c r="M10" i="4"/>
  <c r="K10" i="4"/>
  <c r="I10" i="4"/>
  <c r="G10" i="4"/>
  <c r="E10" i="4"/>
  <c r="C16" i="1"/>
  <c r="O12" i="1"/>
  <c r="M12" i="1"/>
  <c r="K12" i="1"/>
  <c r="I12" i="1"/>
  <c r="G12" i="1"/>
  <c r="O10" i="1"/>
  <c r="M10" i="1"/>
  <c r="K10" i="1"/>
  <c r="I10" i="1"/>
  <c r="G10" i="1"/>
  <c r="O11" i="1"/>
  <c r="M11" i="1"/>
  <c r="K11" i="1"/>
  <c r="I11" i="1"/>
  <c r="G11" i="1"/>
  <c r="E12" i="1"/>
  <c r="E11" i="1"/>
  <c r="E10" i="1"/>
  <c r="C10" i="4"/>
  <c r="C12" i="1"/>
  <c r="C11" i="1"/>
  <c r="C13" i="1" l="1"/>
  <c r="E13" i="4"/>
  <c r="E15" i="4" s="1"/>
  <c r="C13" i="4"/>
  <c r="C15" i="4" s="1"/>
  <c r="O13" i="4"/>
  <c r="O15" i="4" s="1"/>
  <c r="K13" i="4"/>
  <c r="K15" i="4" s="1"/>
  <c r="I13" i="4"/>
  <c r="I15" i="4" s="1"/>
  <c r="G13" i="4"/>
  <c r="G15" i="4" s="1"/>
  <c r="M13" i="4"/>
  <c r="M15" i="4" s="1"/>
  <c r="G13" i="1"/>
  <c r="G15" i="1" s="1"/>
  <c r="G17" i="1" s="1"/>
  <c r="O13" i="1"/>
  <c r="O15" i="1" s="1"/>
  <c r="O17" i="1" s="1"/>
  <c r="M13" i="1"/>
  <c r="M15" i="1" s="1"/>
  <c r="M17" i="1" s="1"/>
  <c r="E13" i="1"/>
  <c r="E15" i="1" s="1"/>
  <c r="E17" i="1" s="1"/>
  <c r="K13" i="1"/>
  <c r="K15" i="1" s="1"/>
  <c r="K17" i="1" s="1"/>
  <c r="I13" i="1"/>
  <c r="I15" i="1" s="1"/>
  <c r="I17" i="1" s="1"/>
  <c r="C17" i="4" l="1"/>
  <c r="C19" i="4" s="1"/>
  <c r="C15" i="1"/>
  <c r="C17" i="1" l="1"/>
  <c r="C19" i="1" s="1"/>
  <c r="B7" i="6" s="1"/>
  <c r="C7" i="6" s="1"/>
  <c r="B10" i="6"/>
  <c r="B16" i="6" l="1"/>
  <c r="B13" i="6"/>
  <c r="C10" i="6" s="1"/>
  <c r="B17" i="6" l="1"/>
  <c r="C12" i="6"/>
  <c r="C11" i="6"/>
  <c r="C13" i="6" l="1"/>
</calcChain>
</file>

<file path=xl/sharedStrings.xml><?xml version="1.0" encoding="utf-8"?>
<sst xmlns="http://schemas.openxmlformats.org/spreadsheetml/2006/main" count="1270" uniqueCount="716">
  <si>
    <t>Stream Type</t>
  </si>
  <si>
    <t>Impact</t>
  </si>
  <si>
    <t>Factor</t>
  </si>
  <si>
    <t>Priority Waters</t>
  </si>
  <si>
    <t>Existing Condition</t>
  </si>
  <si>
    <t>Points</t>
  </si>
  <si>
    <t>Score</t>
  </si>
  <si>
    <t>Impact Activity</t>
  </si>
  <si>
    <t>Sum of Factors</t>
  </si>
  <si>
    <t>Multiplier</t>
  </si>
  <si>
    <t>Net Benefit</t>
  </si>
  <si>
    <t>Site Protection</t>
  </si>
  <si>
    <t>Impact Points</t>
  </si>
  <si>
    <t>Mitigation Points</t>
  </si>
  <si>
    <t>Type</t>
  </si>
  <si>
    <t>**Choose One**</t>
  </si>
  <si>
    <t>**</t>
  </si>
  <si>
    <t>Mitigation</t>
  </si>
  <si>
    <t>Out-of-Kind</t>
  </si>
  <si>
    <t>Credits Generated</t>
  </si>
  <si>
    <t>Buffer Type</t>
  </si>
  <si>
    <t>Mitigation Multiplier</t>
  </si>
  <si>
    <t>Temporal Lag</t>
  </si>
  <si>
    <t>3rd Party Grantee</t>
  </si>
  <si>
    <t>No 3rd Party Grantee</t>
  </si>
  <si>
    <t>Temporal Lag Factor</t>
  </si>
  <si>
    <t>Stream Reach 1</t>
  </si>
  <si>
    <t>Stream Reach 2</t>
  </si>
  <si>
    <t>Stream Reach 3</t>
  </si>
  <si>
    <t>Stream Reach 4</t>
  </si>
  <si>
    <t>Stream Reach 5</t>
  </si>
  <si>
    <t>Stream Reach 6</t>
  </si>
  <si>
    <t>Stream Reach 7</t>
  </si>
  <si>
    <t>Credits</t>
  </si>
  <si>
    <t>Compensation Ratio</t>
  </si>
  <si>
    <t>Linear Feet of Impact (LF)</t>
  </si>
  <si>
    <t>Sum of Factors (M)</t>
  </si>
  <si>
    <t>TOTAL MITIGATION CREDITS REQUIRED</t>
  </si>
  <si>
    <t>Project Name</t>
  </si>
  <si>
    <t>Date</t>
  </si>
  <si>
    <t>Instructions - For each stream reach, choose factor types from the dropdown lists provided and input linear feet of impact.</t>
  </si>
  <si>
    <t>Linear Feet of Benefit (LF)</t>
  </si>
  <si>
    <t>TOTAL MITIGATION CREDITS EARNED</t>
  </si>
  <si>
    <t>Credits Needed (C)</t>
  </si>
  <si>
    <t>ONLY change values in the blue boxes.  All scores and values will be calculated automatically.</t>
  </si>
  <si>
    <t>all measurements in feet</t>
  </si>
  <si>
    <t>Instructions - For each stream reach, enter dimensions of buffers and choose factor types from the dropdown lists provided.</t>
  </si>
  <si>
    <t>Debits</t>
  </si>
  <si>
    <t>Required Mitigation</t>
  </si>
  <si>
    <t>Credit Summary</t>
  </si>
  <si>
    <t>In Stream Benefits</t>
  </si>
  <si>
    <t>Adverse Impacts</t>
  </si>
  <si>
    <t>Riparian Buffer Benefits</t>
  </si>
  <si>
    <t>Project Credit Subtotal</t>
  </si>
  <si>
    <t>For fish barrier structures that are not pre-scored, the value is assumed to be .1 unless supplemental data can is supplied.</t>
  </si>
  <si>
    <t>Total Credits Per Reach</t>
  </si>
  <si>
    <t>Reach Credits Generated (RC)</t>
  </si>
  <si>
    <t>Buffer Credit Subtotal</t>
  </si>
  <si>
    <t>Buffer Dimensions (for info only)</t>
  </si>
  <si>
    <t>Stream length</t>
  </si>
  <si>
    <t>Buffer area in square feet</t>
  </si>
  <si>
    <t>Functional Zone</t>
  </si>
  <si>
    <t>Site Protection Bonus</t>
  </si>
  <si>
    <t>Third-party grantee</t>
  </si>
  <si>
    <t>No bonus</t>
  </si>
  <si>
    <t>Fish Passage Credits</t>
  </si>
  <si>
    <t>Name/Description</t>
  </si>
  <si>
    <t>Instructions - For each stream reach, type the name/description, choose factor types from the dropdown lists provided, and input linear feet of impact.</t>
  </si>
  <si>
    <t>Buffer Area 1</t>
  </si>
  <si>
    <t>Buffer Area 2</t>
  </si>
  <si>
    <t>Buffer Area 3</t>
  </si>
  <si>
    <t>Buffer Area 4</t>
  </si>
  <si>
    <t>Buffer Area 5</t>
  </si>
  <si>
    <t>Average width of buffer (side A)</t>
  </si>
  <si>
    <t>Average width of buffer (side B)</t>
  </si>
  <si>
    <t xml:space="preserve">Additional comments or description: </t>
  </si>
  <si>
    <t>Type Project Name</t>
  </si>
  <si>
    <t>E1. Benefit Multiplier</t>
  </si>
  <si>
    <t>NA</t>
  </si>
  <si>
    <t>Service Area</t>
  </si>
  <si>
    <t>In-Kind</t>
  </si>
  <si>
    <t>In-Kind v. Out-of-Kind</t>
  </si>
  <si>
    <t>B) Restoration/Re-establishment</t>
  </si>
  <si>
    <t>In-Kind vs. Out-of-Kind</t>
  </si>
  <si>
    <t>Supplemental (Buffer on both sides)</t>
  </si>
  <si>
    <t>Zone 1</t>
  </si>
  <si>
    <t>Zone 2</t>
  </si>
  <si>
    <t>Zone 3</t>
  </si>
  <si>
    <t>Buffer Area 6</t>
  </si>
  <si>
    <t>Buffer Area 7</t>
  </si>
  <si>
    <t>Total Credits</t>
  </si>
  <si>
    <t>Last Updated:</t>
  </si>
  <si>
    <t>1) Removal of dams and other fish barrier structures OR;</t>
  </si>
  <si>
    <t xml:space="preserve">2) Construction of stable, roughened rapids that submerges the creast of the barrier, including a 6" notch in the dam a minimum of 30 percent of the channel width. </t>
  </si>
  <si>
    <t>Benefit Multiplier is to be used to calculate credits generated by dam or other fish passable structure mitigation</t>
  </si>
  <si>
    <t>Structures not on the list below will be considered if daata is presented to show passage benefits on a case by case basis</t>
  </si>
  <si>
    <t xml:space="preserve">Structures that have been pre-reviewed include the following: </t>
  </si>
  <si>
    <t>ID</t>
  </si>
  <si>
    <t>County</t>
  </si>
  <si>
    <t>StreamName</t>
  </si>
  <si>
    <t>Dam_Name</t>
  </si>
  <si>
    <t>Height in Feet</t>
  </si>
  <si>
    <t>Length in Feet</t>
  </si>
  <si>
    <t>Ownership</t>
  </si>
  <si>
    <t>Drain_Area</t>
  </si>
  <si>
    <t>X_UTM</t>
  </si>
  <si>
    <t>Y_UTM</t>
  </si>
  <si>
    <t>Jon-3</t>
  </si>
  <si>
    <t>Jones</t>
  </si>
  <si>
    <t>Maquoketa River</t>
  </si>
  <si>
    <t>Mon-Maq Dam</t>
  </si>
  <si>
    <t>Jones County Conservation Board</t>
  </si>
  <si>
    <t>Cer-13</t>
  </si>
  <si>
    <t>Cerro Gordo</t>
  </si>
  <si>
    <t>Winnebago River</t>
  </si>
  <si>
    <t>Illinois Street Dam</t>
  </si>
  <si>
    <t>U</t>
  </si>
  <si>
    <t>City of Mason City</t>
  </si>
  <si>
    <t>Cer-18</t>
  </si>
  <si>
    <t>Willow Creek</t>
  </si>
  <si>
    <t>Jackson Avenue Dam</t>
  </si>
  <si>
    <t>Cer-9</t>
  </si>
  <si>
    <t>Pennsylvania Avenue Dam</t>
  </si>
  <si>
    <t>Dub-2</t>
  </si>
  <si>
    <t>Dubuque</t>
  </si>
  <si>
    <t>North Fork Maquoketa R</t>
  </si>
  <si>
    <t>Cascade Falls Dam</t>
  </si>
  <si>
    <t xml:space="preserve"> </t>
  </si>
  <si>
    <t>Mit-4</t>
  </si>
  <si>
    <t>Mitchell</t>
  </si>
  <si>
    <t>Cedar River</t>
  </si>
  <si>
    <t>Mitchell Mill Dam</t>
  </si>
  <si>
    <t>Mitchell County Conservation Board</t>
  </si>
  <si>
    <t>Web-5</t>
  </si>
  <si>
    <t>Webster</t>
  </si>
  <si>
    <t>Lizard Creek</t>
  </si>
  <si>
    <t>Lizard Creek Mill Dam</t>
  </si>
  <si>
    <t>City of Fort Dodge</t>
  </si>
  <si>
    <t>Cer-11</t>
  </si>
  <si>
    <t>12th Street Dam</t>
  </si>
  <si>
    <t>Cer-4</t>
  </si>
  <si>
    <t>East Park Dam</t>
  </si>
  <si>
    <t>Del-3</t>
  </si>
  <si>
    <t>Delaware</t>
  </si>
  <si>
    <t>Manchester Dam</t>
  </si>
  <si>
    <t>Alliant Energy</t>
  </si>
  <si>
    <t>Ham-3</t>
  </si>
  <si>
    <t>Hamilton</t>
  </si>
  <si>
    <t>Boone River</t>
  </si>
  <si>
    <t>Webster City Dam</t>
  </si>
  <si>
    <t>City of Webster City</t>
  </si>
  <si>
    <t>Lin-6</t>
  </si>
  <si>
    <t>Linn</t>
  </si>
  <si>
    <t>Wapsipinicon River</t>
  </si>
  <si>
    <t>Pinicon Ridge Park Dam</t>
  </si>
  <si>
    <t>Linn County Conservation Board</t>
  </si>
  <si>
    <t>Lin-7</t>
  </si>
  <si>
    <t>Buffalo Creek</t>
  </si>
  <si>
    <t>Buffalo Creek Park Dam</t>
  </si>
  <si>
    <t>Lyo-2</t>
  </si>
  <si>
    <t>Lyon</t>
  </si>
  <si>
    <t>Rock River</t>
  </si>
  <si>
    <t>City Park East Channel Dam</t>
  </si>
  <si>
    <t>City of Rock Rapids</t>
  </si>
  <si>
    <t>Mit-3</t>
  </si>
  <si>
    <t>St. Ansgar Mill Dam</t>
  </si>
  <si>
    <t>Sherwin Klienwart</t>
  </si>
  <si>
    <t>Web-4</t>
  </si>
  <si>
    <t>Clare Gaging Dam</t>
  </si>
  <si>
    <t>U.S.G.S.</t>
  </si>
  <si>
    <t>Bla-7</t>
  </si>
  <si>
    <t>Black Hawk</t>
  </si>
  <si>
    <t>Pioneer Park Structure/Water Line</t>
  </si>
  <si>
    <t>City of Waterloo</t>
  </si>
  <si>
    <t>But-1</t>
  </si>
  <si>
    <t>Butler</t>
  </si>
  <si>
    <t>Shell Rock River</t>
  </si>
  <si>
    <t>Greene Dam</t>
  </si>
  <si>
    <t>Butler County Conservation Board</t>
  </si>
  <si>
    <t>Cer-19</t>
  </si>
  <si>
    <t>Pierce Avenue Dam</t>
  </si>
  <si>
    <t>Cer-5</t>
  </si>
  <si>
    <t>Fourth Street Dam</t>
  </si>
  <si>
    <t>Cer-8</t>
  </si>
  <si>
    <t>Rock Glen Dam</t>
  </si>
  <si>
    <t>Abandoned</t>
  </si>
  <si>
    <t>Flo-5</t>
  </si>
  <si>
    <t>Floyd</t>
  </si>
  <si>
    <t>Marble Rock Dam</t>
  </si>
  <si>
    <t>City of Marble Rock</t>
  </si>
  <si>
    <t>How-3</t>
  </si>
  <si>
    <t>Howard</t>
  </si>
  <si>
    <t>Upper Iowa River</t>
  </si>
  <si>
    <t>Lidtke Mill Dam</t>
  </si>
  <si>
    <t>Howard County Conservation Board</t>
  </si>
  <si>
    <t>Jas-1</t>
  </si>
  <si>
    <t>Jasper</t>
  </si>
  <si>
    <t>North Skunk River</t>
  </si>
  <si>
    <t>Wagaman Mill Dam</t>
  </si>
  <si>
    <t>Lynnville Historical Society</t>
  </si>
  <si>
    <t>Joh-2</t>
  </si>
  <si>
    <t>Johnson</t>
  </si>
  <si>
    <t>Iowa River</t>
  </si>
  <si>
    <t>Burlington Street Dam</t>
  </si>
  <si>
    <t>University of Iowa</t>
  </si>
  <si>
    <t>Lyo-1</t>
  </si>
  <si>
    <t>Rock Rapids Dam</t>
  </si>
  <si>
    <t>Lyo-6</t>
  </si>
  <si>
    <t>City Park Big Ford</t>
  </si>
  <si>
    <t>Mit-2</t>
  </si>
  <si>
    <t>Otranto Mill Dam</t>
  </si>
  <si>
    <t>Bre-1</t>
  </si>
  <si>
    <t>Bremer</t>
  </si>
  <si>
    <t>Frederika Dam</t>
  </si>
  <si>
    <t>Bremer County Conservation Board</t>
  </si>
  <si>
    <t>Bre-5</t>
  </si>
  <si>
    <t>East Fork Wapsipinicon R</t>
  </si>
  <si>
    <t>Sweet Marsh Dam</t>
  </si>
  <si>
    <t>DNR (Sweet Marsh WMA)</t>
  </si>
  <si>
    <t>But-3</t>
  </si>
  <si>
    <t>Heery Woods Park Dam</t>
  </si>
  <si>
    <t>Butler County Conservation Board (Heery Woods Pk)/DNR</t>
  </si>
  <si>
    <t>But-4</t>
  </si>
  <si>
    <t>Shell Rock Mill Dam</t>
  </si>
  <si>
    <t>Chi-1</t>
  </si>
  <si>
    <t>Chickasaw</t>
  </si>
  <si>
    <t>Buckley Rock Dam Ford</t>
  </si>
  <si>
    <t>Bob Buckley</t>
  </si>
  <si>
    <t>Chi-2</t>
  </si>
  <si>
    <t>Cedar Lake Dam</t>
  </si>
  <si>
    <t>City of Nashua</t>
  </si>
  <si>
    <t>Flo-1</t>
  </si>
  <si>
    <t>Main Street Dam</t>
  </si>
  <si>
    <t>City of Charles City</t>
  </si>
  <si>
    <t>Flo-3</t>
  </si>
  <si>
    <t>Nora Springs Dam</t>
  </si>
  <si>
    <t>City of Nora Springs</t>
  </si>
  <si>
    <t>Har-3</t>
  </si>
  <si>
    <t>Hardin</t>
  </si>
  <si>
    <t>Steamboat Rock Dam</t>
  </si>
  <si>
    <t>DNR</t>
  </si>
  <si>
    <t>How-6</t>
  </si>
  <si>
    <t>Crane Creek</t>
  </si>
  <si>
    <t>Saratoga Dam</t>
  </si>
  <si>
    <t>Lin-2</t>
  </si>
  <si>
    <t>C Street Roller Dam</t>
  </si>
  <si>
    <t>Lin-4</t>
  </si>
  <si>
    <t>Palisades-Kepler Dam</t>
  </si>
  <si>
    <t>Palisades St. Park</t>
  </si>
  <si>
    <t>Mit-1</t>
  </si>
  <si>
    <t>Little Cedar River</t>
  </si>
  <si>
    <t>Stacyville Dam</t>
  </si>
  <si>
    <t>Town of Stacyville</t>
  </si>
  <si>
    <t>Wap-1</t>
  </si>
  <si>
    <t>Wapello</t>
  </si>
  <si>
    <t>Des Moines River</t>
  </si>
  <si>
    <t>Market Street Dam</t>
  </si>
  <si>
    <t>Ottumwa Water Works</t>
  </si>
  <si>
    <t>Wor-2</t>
  </si>
  <si>
    <t>Worth</t>
  </si>
  <si>
    <t>Northwood Dam</t>
  </si>
  <si>
    <t>City of Northwood</t>
  </si>
  <si>
    <t>Bla-3</t>
  </si>
  <si>
    <t>Park Avenue Dam</t>
  </si>
  <si>
    <t>Bla-4</t>
  </si>
  <si>
    <t>Sixth St. Dam</t>
  </si>
  <si>
    <t>Bre-2</t>
  </si>
  <si>
    <t>Waverly Dam</t>
  </si>
  <si>
    <t>City of Waverly</t>
  </si>
  <si>
    <t>Buc-1</t>
  </si>
  <si>
    <t>Buchanan</t>
  </si>
  <si>
    <t>Little Wapsipinicon R (lower)</t>
  </si>
  <si>
    <t>Fairbank Dam</t>
  </si>
  <si>
    <t>City of Fairbank</t>
  </si>
  <si>
    <t>Buc-2</t>
  </si>
  <si>
    <t>Littleton Mill Dam</t>
  </si>
  <si>
    <t>Coventry with DNR easement</t>
  </si>
  <si>
    <t>Buc-3</t>
  </si>
  <si>
    <t>Independence Low Dam</t>
  </si>
  <si>
    <t>City of Independence</t>
  </si>
  <si>
    <t>Buc-4</t>
  </si>
  <si>
    <t>Independence Mill Dam</t>
  </si>
  <si>
    <t>Buc-6</t>
  </si>
  <si>
    <t>Otter Creek</t>
  </si>
  <si>
    <t>Fontana Lake Dam</t>
  </si>
  <si>
    <t>City of Hazelton</t>
  </si>
  <si>
    <t>But-7</t>
  </si>
  <si>
    <t>West Fork Cedar River</t>
  </si>
  <si>
    <t>Big Marsh Diversion Dam</t>
  </si>
  <si>
    <t>DNR (Big Marsh WMA)</t>
  </si>
  <si>
    <t>Fay-7</t>
  </si>
  <si>
    <t>Fayette</t>
  </si>
  <si>
    <t>Lake Oelwein Dam</t>
  </si>
  <si>
    <t>City of Oelwein</t>
  </si>
  <si>
    <t>Fra-1</t>
  </si>
  <si>
    <t>Franklin</t>
  </si>
  <si>
    <t>Spring Creek</t>
  </si>
  <si>
    <t>Beed's Lake Dam</t>
  </si>
  <si>
    <t>Fra-2</t>
  </si>
  <si>
    <t>Harriman Park Dam</t>
  </si>
  <si>
    <t>City of Hampton</t>
  </si>
  <si>
    <t>Fra-3</t>
  </si>
  <si>
    <t>Robinson Park Dam</t>
  </si>
  <si>
    <t>Franklin County Conservation Board</t>
  </si>
  <si>
    <t>Har-1</t>
  </si>
  <si>
    <t>Alden Dam</t>
  </si>
  <si>
    <t>City of Alden</t>
  </si>
  <si>
    <t>How-2</t>
  </si>
  <si>
    <t>Little Wapsipinicon R (upper)</t>
  </si>
  <si>
    <t>Lylah's Marsh Dam</t>
  </si>
  <si>
    <t>Iow-1</t>
  </si>
  <si>
    <t>Iowa</t>
  </si>
  <si>
    <t>Amana Millrace Diversion Dam</t>
  </si>
  <si>
    <t>Amana Colony</t>
  </si>
  <si>
    <t>Joh-1</t>
  </si>
  <si>
    <t>Iowa River Power Company Dam</t>
  </si>
  <si>
    <t>Johnson County Conservation Board</t>
  </si>
  <si>
    <t>Kos-11</t>
  </si>
  <si>
    <t>Kossuth</t>
  </si>
  <si>
    <t>Buffalo Creek Dam</t>
  </si>
  <si>
    <t>Union Slough National Wildlife Refuge</t>
  </si>
  <si>
    <t>Lin-5</t>
  </si>
  <si>
    <t>Troy Mills Dam</t>
  </si>
  <si>
    <t>Mit-10</t>
  </si>
  <si>
    <t>Rock Creek</t>
  </si>
  <si>
    <t>Jersey Avenue Wier</t>
  </si>
  <si>
    <t>Mit-7</t>
  </si>
  <si>
    <t>Rock Creek Village Ford</t>
  </si>
  <si>
    <t>Mit-8</t>
  </si>
  <si>
    <t>Rock Creek Village Dam</t>
  </si>
  <si>
    <t>Pag-1</t>
  </si>
  <si>
    <t>Page</t>
  </si>
  <si>
    <t>West Nodaway River</t>
  </si>
  <si>
    <t>Clarinda Dam</t>
  </si>
  <si>
    <t>City of Clarinda</t>
  </si>
  <si>
    <t>She-2</t>
  </si>
  <si>
    <t>Shelby</t>
  </si>
  <si>
    <t>Mosquito Creek</t>
  </si>
  <si>
    <t>North Panama Dam</t>
  </si>
  <si>
    <t>Iowa D.O.T.</t>
  </si>
  <si>
    <t>She-4</t>
  </si>
  <si>
    <t>Panama High Tress Weir</t>
  </si>
  <si>
    <t>Shelby County Engineer</t>
  </si>
  <si>
    <t>She-5</t>
  </si>
  <si>
    <t>F-32 Weir</t>
  </si>
  <si>
    <t>She-6</t>
  </si>
  <si>
    <t>Bruch Weir</t>
  </si>
  <si>
    <t>Web-1</t>
  </si>
  <si>
    <t>Ft. Dodge Hydro Dam</t>
  </si>
  <si>
    <t>Web-2</t>
  </si>
  <si>
    <t>Little Dam</t>
  </si>
  <si>
    <t>Web-8</t>
  </si>
  <si>
    <t>Soldier Creek</t>
  </si>
  <si>
    <t>Williams Drive Dam</t>
  </si>
  <si>
    <t>Wor-1</t>
  </si>
  <si>
    <t>Fertile Mill Dam</t>
  </si>
  <si>
    <t>Worth County Conservation Board</t>
  </si>
  <si>
    <t>Wor-3</t>
  </si>
  <si>
    <t>Elk Creek</t>
  </si>
  <si>
    <t>Elk Creek Game Mgmt Dam 1</t>
  </si>
  <si>
    <t>DNR (Elk Creek Marsh)</t>
  </si>
  <si>
    <t>Bla-1</t>
  </si>
  <si>
    <t>Cedar Falls Dam/Center St. Dam</t>
  </si>
  <si>
    <t>City of Cedar Falls</t>
  </si>
  <si>
    <t>Bla-2</t>
  </si>
  <si>
    <t>Clay Hole</t>
  </si>
  <si>
    <t>But-5</t>
  </si>
  <si>
    <t>Beaver Creek</t>
  </si>
  <si>
    <t>Beaver Meadows Dam</t>
  </si>
  <si>
    <t>Butler County Conservation Board (Beaver Meadows Pk)</t>
  </si>
  <si>
    <t>Car-8</t>
  </si>
  <si>
    <t>Carroll</t>
  </si>
  <si>
    <t>Brushy Creek</t>
  </si>
  <si>
    <t>Mikkelsen Low Head Dam</t>
  </si>
  <si>
    <t>Carroll County Engineer</t>
  </si>
  <si>
    <t>Cas-1</t>
  </si>
  <si>
    <t>Cass</t>
  </si>
  <si>
    <t>Troublesome Creek</t>
  </si>
  <si>
    <t>Atlantic Waterworks Dam</t>
  </si>
  <si>
    <t>Atlantic Municipal Utilities</t>
  </si>
  <si>
    <t>Cra-1</t>
  </si>
  <si>
    <t>Crawford</t>
  </si>
  <si>
    <t>East [Branch] Boyer River</t>
  </si>
  <si>
    <t>Denison Dam</t>
  </si>
  <si>
    <t>City of Denison</t>
  </si>
  <si>
    <t>Emm-3</t>
  </si>
  <si>
    <t>Emmet</t>
  </si>
  <si>
    <t>[West Fork] Des Moines R</t>
  </si>
  <si>
    <t>South Riverside Park Dam</t>
  </si>
  <si>
    <t>City of Estherville</t>
  </si>
  <si>
    <t>Fay-9</t>
  </si>
  <si>
    <t>Little Turkey Creek</t>
  </si>
  <si>
    <t>Wacouma Mill Dam</t>
  </si>
  <si>
    <t>Gru-3</t>
  </si>
  <si>
    <t>Grundy</t>
  </si>
  <si>
    <t>Blackhawk Creek</t>
  </si>
  <si>
    <t>Grundy Center Ford</t>
  </si>
  <si>
    <t>Has-1</t>
  </si>
  <si>
    <t>Harrison</t>
  </si>
  <si>
    <t>Little Sioux River</t>
  </si>
  <si>
    <t>Sill #4</t>
  </si>
  <si>
    <t>Corps of Engineers</t>
  </si>
  <si>
    <t>Hum-1</t>
  </si>
  <si>
    <t>Humboldt</t>
  </si>
  <si>
    <t>Rutland Dam</t>
  </si>
  <si>
    <t>Humboldt County Conservation Board</t>
  </si>
  <si>
    <t>Hum-2</t>
  </si>
  <si>
    <t>Reasoner Dam</t>
  </si>
  <si>
    <t>Mad-2</t>
  </si>
  <si>
    <t>Madison</t>
  </si>
  <si>
    <t>Middle River</t>
  </si>
  <si>
    <t>Pammel Park Ford</t>
  </si>
  <si>
    <t>State of Iowa</t>
  </si>
  <si>
    <t>Mot-3</t>
  </si>
  <si>
    <t>Montgomery</t>
  </si>
  <si>
    <t>Walnut Creek</t>
  </si>
  <si>
    <t>901 Sherman (HHRTS)</t>
  </si>
  <si>
    <t>Montgomery County Engineer</t>
  </si>
  <si>
    <t>Obr-1</t>
  </si>
  <si>
    <t>O'Brien</t>
  </si>
  <si>
    <t>Floyd River</t>
  </si>
  <si>
    <t>Sheldon Waterworks Dam</t>
  </si>
  <si>
    <t>City Sheldon</t>
  </si>
  <si>
    <t>Pot-21</t>
  </si>
  <si>
    <t>Pottawattamie</t>
  </si>
  <si>
    <t>69-6114-2-1(6)</t>
  </si>
  <si>
    <t>Pottawattamie County Engineer</t>
  </si>
  <si>
    <t>Sto-6</t>
  </si>
  <si>
    <t>Story</t>
  </si>
  <si>
    <t>Skunk River</t>
  </si>
  <si>
    <t>East River Valley Park / 13th St. Dam</t>
  </si>
  <si>
    <t>Tay-3</t>
  </si>
  <si>
    <t>Taylor</t>
  </si>
  <si>
    <t>West Fork 102 River</t>
  </si>
  <si>
    <t>Wind Mill Lake County Park</t>
  </si>
  <si>
    <t>Taylor County Engineer</t>
  </si>
  <si>
    <t>Woo-10</t>
  </si>
  <si>
    <t>Woodbury</t>
  </si>
  <si>
    <t>Mud Creek</t>
  </si>
  <si>
    <t>Woodbury County Engineer</t>
  </si>
  <si>
    <t>Woo-11</t>
  </si>
  <si>
    <t>Big Whiskey Creek</t>
  </si>
  <si>
    <t>6318-10</t>
  </si>
  <si>
    <t>Woo-13</t>
  </si>
  <si>
    <t>Elliot Creek</t>
  </si>
  <si>
    <t>318-40</t>
  </si>
  <si>
    <t>Woo-3</t>
  </si>
  <si>
    <t>4th Street Dam</t>
  </si>
  <si>
    <t>City of Sioux City - Public Works</t>
  </si>
  <si>
    <t>Woo-5</t>
  </si>
  <si>
    <t>Dace Avenue Dam</t>
  </si>
  <si>
    <t>Woo-6</t>
  </si>
  <si>
    <t>Dam at the Mouth</t>
  </si>
  <si>
    <t>Woo-9</t>
  </si>
  <si>
    <t>No name in data?</t>
  </si>
  <si>
    <t>Boo-1</t>
  </si>
  <si>
    <t>Boone</t>
  </si>
  <si>
    <t>Fraser Dam</t>
  </si>
  <si>
    <t>City of Fraser</t>
  </si>
  <si>
    <t>Boo-3</t>
  </si>
  <si>
    <t>Bluff Creek</t>
  </si>
  <si>
    <t>Don Williams Lake Dam</t>
  </si>
  <si>
    <t>Boone County Conservation Board</t>
  </si>
  <si>
    <t>Cas-3</t>
  </si>
  <si>
    <t>Sevenmile Creek</t>
  </si>
  <si>
    <t>327-77</t>
  </si>
  <si>
    <t>Cass County Engineer</t>
  </si>
  <si>
    <t>Cas-4</t>
  </si>
  <si>
    <t>327-88</t>
  </si>
  <si>
    <t>Cly-3</t>
  </si>
  <si>
    <t>Clayton</t>
  </si>
  <si>
    <t>Volga River</t>
  </si>
  <si>
    <t>Volga City Dam</t>
  </si>
  <si>
    <t>Del-1</t>
  </si>
  <si>
    <t>Backbone Lake Dams</t>
  </si>
  <si>
    <t>State Conservation Commission</t>
  </si>
  <si>
    <t>Ham-7</t>
  </si>
  <si>
    <t>White Fox Creek</t>
  </si>
  <si>
    <t>Kendall Young Park Ford</t>
  </si>
  <si>
    <t>Has-5</t>
  </si>
  <si>
    <t>Mosquito Creek Flume</t>
  </si>
  <si>
    <t>Harrison County - Road Dept.</t>
  </si>
  <si>
    <t>Jac-2</t>
  </si>
  <si>
    <t>Jackson</t>
  </si>
  <si>
    <t>Prairie Creek</t>
  </si>
  <si>
    <t>Prairie Creek Ford</t>
  </si>
  <si>
    <t>Jac-3</t>
  </si>
  <si>
    <t>Lytle Creek</t>
  </si>
  <si>
    <t>Lytle Creek Ford</t>
  </si>
  <si>
    <t>Joh-6</t>
  </si>
  <si>
    <t>Mill Creek</t>
  </si>
  <si>
    <t>Lake MacBride Dam</t>
  </si>
  <si>
    <t>ACE</t>
  </si>
  <si>
    <t>Osc-1</t>
  </si>
  <si>
    <t>Osceola</t>
  </si>
  <si>
    <t>Ashton Dam</t>
  </si>
  <si>
    <t>Chicago, Northwestern Railway</t>
  </si>
  <si>
    <t>Pol-7</t>
  </si>
  <si>
    <t>Polk</t>
  </si>
  <si>
    <t>Big Creek</t>
  </si>
  <si>
    <t>Big Creek Spillway</t>
  </si>
  <si>
    <t>Big Creek St. Park/ACE</t>
  </si>
  <si>
    <t>Pot-4</t>
  </si>
  <si>
    <t>Council Bluffs Dam</t>
  </si>
  <si>
    <t>Lake Manawa St. Park</t>
  </si>
  <si>
    <t>Sto-3</t>
  </si>
  <si>
    <t>Sleepy Hollow/Hannum's Mill</t>
  </si>
  <si>
    <t>Sto-5</t>
  </si>
  <si>
    <t>Squaw Creek</t>
  </si>
  <si>
    <t>Lincolnway Gaging Dam</t>
  </si>
  <si>
    <t>Ames Water and Pollution Control</t>
  </si>
  <si>
    <t>Sto-7</t>
  </si>
  <si>
    <t>Veenker Golf Course Ford</t>
  </si>
  <si>
    <t>Web-10</t>
  </si>
  <si>
    <t>Armstrong Park Dam</t>
  </si>
  <si>
    <t>Web-7</t>
  </si>
  <si>
    <t>Snell-Crawford Park Fords</t>
  </si>
  <si>
    <t>Aud-2</t>
  </si>
  <si>
    <t>Audubon</t>
  </si>
  <si>
    <t>East Nishnabotna R</t>
  </si>
  <si>
    <t>Audubon Waterworks Dam</t>
  </si>
  <si>
    <t>City of Audubon</t>
  </si>
  <si>
    <t>Dal-1</t>
  </si>
  <si>
    <t>Dallas</t>
  </si>
  <si>
    <t>Middle Raccoon River</t>
  </si>
  <si>
    <t>Redfield Dam</t>
  </si>
  <si>
    <t>City of Redfield</t>
  </si>
  <si>
    <t>Dal-2</t>
  </si>
  <si>
    <t>N. Raccoon River</t>
  </si>
  <si>
    <t>Adel North Dam</t>
  </si>
  <si>
    <t>City of Adel</t>
  </si>
  <si>
    <t>Dal-3</t>
  </si>
  <si>
    <t>Adel Island Park Dam</t>
  </si>
  <si>
    <t>Fay-2</t>
  </si>
  <si>
    <t>South Fork (or Little) Volga R</t>
  </si>
  <si>
    <t>Maynard Dam</t>
  </si>
  <si>
    <t>City of Maynard</t>
  </si>
  <si>
    <t>Fay-4</t>
  </si>
  <si>
    <t>Turkey River</t>
  </si>
  <si>
    <t>Clermont Dam</t>
  </si>
  <si>
    <t>City of Clermont</t>
  </si>
  <si>
    <t>Gut-1</t>
  </si>
  <si>
    <t>Guthrie</t>
  </si>
  <si>
    <t>Lenon Mill Dam</t>
  </si>
  <si>
    <t>Guthrie County Conservation Board</t>
  </si>
  <si>
    <t>Gut-2</t>
  </si>
  <si>
    <t>South Raccoon River</t>
  </si>
  <si>
    <t>Pipeline</t>
  </si>
  <si>
    <t>Northern Natural Gas Company</t>
  </si>
  <si>
    <t>Gut-3</t>
  </si>
  <si>
    <t>Pipeline2</t>
  </si>
  <si>
    <t>Gut-5</t>
  </si>
  <si>
    <t>357-20</t>
  </si>
  <si>
    <t>Guthrie County Engineer</t>
  </si>
  <si>
    <t>Has-3</t>
  </si>
  <si>
    <t>Miles Mann Flume</t>
  </si>
  <si>
    <t>Has-4</t>
  </si>
  <si>
    <t>Burkholder Flume</t>
  </si>
  <si>
    <t>How-4</t>
  </si>
  <si>
    <t>King's Road Ford</t>
  </si>
  <si>
    <t>Jas-2</t>
  </si>
  <si>
    <t>Rock Creek Lake Dam</t>
  </si>
  <si>
    <t>Mil-1</t>
  </si>
  <si>
    <t>Mills</t>
  </si>
  <si>
    <t>Silver Creek</t>
  </si>
  <si>
    <t>Railroad</t>
  </si>
  <si>
    <t>Mills County Engineer</t>
  </si>
  <si>
    <t>Mon-2</t>
  </si>
  <si>
    <t>Monona</t>
  </si>
  <si>
    <t>West Fork Ditch</t>
  </si>
  <si>
    <t>Bed Grade Control Structure</t>
  </si>
  <si>
    <t>Little Sioux Drainage Dist.</t>
  </si>
  <si>
    <t>Mon-3</t>
  </si>
  <si>
    <t>Mot-7</t>
  </si>
  <si>
    <t>Tarkio River</t>
  </si>
  <si>
    <t>2007 3/4 (Bergulinds) (8301-10(3))</t>
  </si>
  <si>
    <t>Mus-1</t>
  </si>
  <si>
    <t>Muscatine</t>
  </si>
  <si>
    <t>Pine Creek</t>
  </si>
  <si>
    <t>Pine Creek Grist Mill Dam</t>
  </si>
  <si>
    <t>Pag-2</t>
  </si>
  <si>
    <t>8315-20/#</t>
  </si>
  <si>
    <t>Page County Engineer</t>
  </si>
  <si>
    <t>Pag-3</t>
  </si>
  <si>
    <t>L-315-10</t>
  </si>
  <si>
    <t>Pag-4</t>
  </si>
  <si>
    <t>Middle Tarkio River</t>
  </si>
  <si>
    <t>L-315-03</t>
  </si>
  <si>
    <t>Pag-5</t>
  </si>
  <si>
    <t>HCA - 1</t>
  </si>
  <si>
    <t>Pag-6</t>
  </si>
  <si>
    <t>EWP - IA - 73 - 88</t>
  </si>
  <si>
    <t>Pol-1</t>
  </si>
  <si>
    <t>Center Street Dam (Des Moines)</t>
  </si>
  <si>
    <t>City of Des Moines</t>
  </si>
  <si>
    <t>Pol-2</t>
  </si>
  <si>
    <t>Scott Street Dam</t>
  </si>
  <si>
    <t>Pol-5</t>
  </si>
  <si>
    <t>Raccoon River</t>
  </si>
  <si>
    <t>Fleur Drive Dam</t>
  </si>
  <si>
    <t>DSM water works</t>
  </si>
  <si>
    <t>Pot-10</t>
  </si>
  <si>
    <t>8339-02(3)</t>
  </si>
  <si>
    <t>Burlington Northern Railroad</t>
  </si>
  <si>
    <t>Pot-7</t>
  </si>
  <si>
    <t>Keg Creek</t>
  </si>
  <si>
    <t>03-8-F</t>
  </si>
  <si>
    <t>Pot-8</t>
  </si>
  <si>
    <t>69-6-114-4</t>
  </si>
  <si>
    <t>Pot-9</t>
  </si>
  <si>
    <t>339-22</t>
  </si>
  <si>
    <t>Sco-3</t>
  </si>
  <si>
    <t>Scott</t>
  </si>
  <si>
    <t>Duck Creek</t>
  </si>
  <si>
    <t>Marquette Rd Dam</t>
  </si>
  <si>
    <t>City of Davenport</t>
  </si>
  <si>
    <t>Sco-4</t>
  </si>
  <si>
    <t>Jersey Ridge Rd Dam</t>
  </si>
  <si>
    <t>Tay-1</t>
  </si>
  <si>
    <t>East 102 River</t>
  </si>
  <si>
    <t>Bedford Waterworks Dam</t>
  </si>
  <si>
    <t>City of Bedford</t>
  </si>
  <si>
    <t>Tay-2</t>
  </si>
  <si>
    <t>Fairgrounds Dam</t>
  </si>
  <si>
    <t>Spencer</t>
  </si>
  <si>
    <t>Win-3</t>
  </si>
  <si>
    <t>Winneshiek</t>
  </si>
  <si>
    <t>Weist Mill Dam</t>
  </si>
  <si>
    <t>Weist Feed Mill Company</t>
  </si>
  <si>
    <t>Woo-12</t>
  </si>
  <si>
    <t>DOT</t>
  </si>
  <si>
    <t>Woo-2</t>
  </si>
  <si>
    <t>6th Street Dam</t>
  </si>
  <si>
    <t>Woo-4</t>
  </si>
  <si>
    <t>11th Street Dam</t>
  </si>
  <si>
    <t>Structures below are barriers to Asian carp and therefore are not eligeble for credit</t>
  </si>
  <si>
    <t>Win-1</t>
  </si>
  <si>
    <t>Lower Dam</t>
  </si>
  <si>
    <t>Not Eligeble</t>
  </si>
  <si>
    <t>Hen-1</t>
  </si>
  <si>
    <t>Henry</t>
  </si>
  <si>
    <t>Oakland Mills Dam</t>
  </si>
  <si>
    <t>Henry County Conservation Board</t>
  </si>
  <si>
    <t>Win-2</t>
  </si>
  <si>
    <t>Upper Dam</t>
  </si>
  <si>
    <t>Jon-1</t>
  </si>
  <si>
    <t>Anamosa Dam</t>
  </si>
  <si>
    <t>North American Hydro</t>
  </si>
  <si>
    <t>Lin-3</t>
  </si>
  <si>
    <t>5-in-1 Bridge &amp; Dam</t>
  </si>
  <si>
    <t>City of Cedar Rapids</t>
  </si>
  <si>
    <t>Bue-1</t>
  </si>
  <si>
    <t>Buena Vista</t>
  </si>
  <si>
    <t>Linn Grove Dam</t>
  </si>
  <si>
    <t>Buena Vista County Conservation Board</t>
  </si>
  <si>
    <t>Cly-1</t>
  </si>
  <si>
    <t>Elkader Big Dam</t>
  </si>
  <si>
    <t>City of Elkader</t>
  </si>
  <si>
    <t>C) Enhancement</t>
  </si>
  <si>
    <t>D) Buffer Preservation</t>
  </si>
  <si>
    <t>Buffer Factor</t>
  </si>
  <si>
    <t>A) Creation/Establishment</t>
  </si>
  <si>
    <t>Function Factor</t>
  </si>
  <si>
    <t>A) Primary</t>
  </si>
  <si>
    <t>B) Combination Primary/Secondary</t>
  </si>
  <si>
    <t>C) Emergent/Herbaceous/Preservation</t>
  </si>
  <si>
    <t>D) Forested Creation</t>
  </si>
  <si>
    <t>1) Work on one side</t>
  </si>
  <si>
    <t>2) Work  on both sides</t>
  </si>
  <si>
    <t>Supplemental Bonus</t>
  </si>
  <si>
    <t>A) Ephemeral</t>
  </si>
  <si>
    <t>B) Intermittent</t>
  </si>
  <si>
    <t>C) Perennial (1st and 2nd orders)</t>
  </si>
  <si>
    <t>D) Perennial (3rd and 4th orders)</t>
  </si>
  <si>
    <r>
      <t>E) Perennial (</t>
    </r>
    <r>
      <rPr>
        <sz val="11"/>
        <color theme="1"/>
        <rFont val="Calibri"/>
        <family val="2"/>
      </rPr>
      <t>5th order or higher</t>
    </r>
    <r>
      <rPr>
        <sz val="11"/>
        <color theme="1"/>
        <rFont val="Calibri"/>
        <family val="2"/>
        <scheme val="minor"/>
      </rPr>
      <t>)</t>
    </r>
  </si>
  <si>
    <t>B) Moderately Functional</t>
  </si>
  <si>
    <t>A) Excellent</t>
  </si>
  <si>
    <t>B) Good</t>
  </si>
  <si>
    <t>C) Moderate</t>
  </si>
  <si>
    <t>D) Project Accomodation</t>
  </si>
  <si>
    <t>A) Primary (Bank or released credit from ILF)</t>
  </si>
  <si>
    <t>B) Primary (ILF)</t>
  </si>
  <si>
    <t>C) Primary (PRM)</t>
  </si>
  <si>
    <t>D) Secondary Mit. Bank</t>
  </si>
  <si>
    <t>E) Tertiary Mit. Bank</t>
  </si>
  <si>
    <t>A) Below Grade Culvert</t>
  </si>
  <si>
    <t>C) Conservation Impoundments</t>
  </si>
  <si>
    <t>D) Detention Facility</t>
  </si>
  <si>
    <t>E) Morphologic Change</t>
  </si>
  <si>
    <t>F) Pipe</t>
  </si>
  <si>
    <t>G) Impoudment</t>
  </si>
  <si>
    <t>H) Complete Loss</t>
  </si>
  <si>
    <t>B) Armoring/Indirect</t>
  </si>
  <si>
    <t>B) Secondary</t>
  </si>
  <si>
    <t>D) Restored Reach</t>
  </si>
  <si>
    <t>A) Tertiary</t>
  </si>
  <si>
    <t>C) Primary</t>
  </si>
  <si>
    <t>A) Functionally Compromised</t>
  </si>
  <si>
    <t>C) Fully Functional</t>
  </si>
  <si>
    <t>F) Primary ILF (Advanced)</t>
  </si>
  <si>
    <t>G) Primary PRM (Advanced)</t>
  </si>
  <si>
    <t xml:space="preserve">The maximum number of linear miles that can be used for credit is 50. </t>
  </si>
  <si>
    <t>Instructions - Choose the "Benefit Multiplier" from the Aquatic Life Passage Table and input the miles of stream benefitted.</t>
  </si>
  <si>
    <t>Aquatic Life Passage Benefit Multiplier</t>
  </si>
  <si>
    <t>Eligible projects include:</t>
  </si>
  <si>
    <t>E2. Miles of Perennial Stream (Up- and Downstream)</t>
  </si>
  <si>
    <t>IOWA STREAM MITIGATION METHOD 2.0   Summary Page</t>
  </si>
  <si>
    <t>ADVERSE IMPACTS WORKSHEET (version 2.0)</t>
  </si>
  <si>
    <t>IN-STREAM BENEFITS WORKSHEET (version 2.0)</t>
  </si>
  <si>
    <t>RIPARIAN BUFFER WORKSHEET (version 2.0)</t>
  </si>
  <si>
    <t>AQUATIC LIFE PASSAGE BENEFITS WORKSHEET (version 2.0)</t>
  </si>
  <si>
    <t>Total</t>
  </si>
  <si>
    <t>In-Stream Credits - 25 % Required Debits</t>
  </si>
  <si>
    <t>Total Credits - Total Debits</t>
  </si>
  <si>
    <t>Required In-Stream Credits (25%)</t>
  </si>
  <si>
    <t>Total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</si>
</sst>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3"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0" fillId="0" borderId="0" xfId="0" applyFill="1" applyBorder="1"/>
    <xf numFmtId="0" fontId="0" fillId="0" borderId="1" xfId="0" applyFill="1" applyBorder="1"/>
    <xf numFmtId="0" fontId="1" fillId="0" borderId="0" xfId="0" applyFont="1" applyFill="1"/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1" fillId="0" borderId="3" xfId="0" applyFont="1" applyFill="1" applyBorder="1"/>
    <xf numFmtId="0" fontId="1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3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right"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/>
    <xf numFmtId="0" fontId="1" fillId="0" borderId="7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/>
    <xf numFmtId="2" fontId="0" fillId="0" borderId="0" xfId="0" applyNumberForma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 applyAlignment="1">
      <alignment horizontal="left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/>
    <xf numFmtId="2" fontId="0" fillId="0" borderId="1" xfId="0" applyNumberFormat="1" applyBorder="1" applyAlignment="1">
      <alignment horizontal="center"/>
    </xf>
    <xf numFmtId="0" fontId="1" fillId="0" borderId="0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5" fillId="7" borderId="1" xfId="0" applyFont="1" applyFill="1" applyBorder="1"/>
    <xf numFmtId="0" fontId="0" fillId="7" borderId="1" xfId="0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/>
    <xf numFmtId="14" fontId="0" fillId="0" borderId="0" xfId="0" applyNumberFormat="1" applyFill="1" applyAlignment="1">
      <alignment horizontal="center" vertical="center"/>
    </xf>
    <xf numFmtId="2" fontId="0" fillId="0" borderId="0" xfId="0" applyNumberFormat="1" applyFill="1" applyBorder="1" applyAlignment="1" applyProtection="1">
      <alignment horizontal="center"/>
    </xf>
    <xf numFmtId="0" fontId="0" fillId="8" borderId="5" xfId="0" applyFill="1" applyBorder="1" applyAlignment="1" applyProtection="1">
      <alignment horizontal="center" vertical="center"/>
      <protection locked="0"/>
    </xf>
    <xf numFmtId="0" fontId="0" fillId="8" borderId="6" xfId="0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0" fillId="8" borderId="0" xfId="0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/>
    </xf>
    <xf numFmtId="2" fontId="0" fillId="8" borderId="0" xfId="0" applyNumberFormat="1" applyFill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hidden="1"/>
    </xf>
    <xf numFmtId="0" fontId="1" fillId="0" borderId="0" xfId="0" applyFont="1" applyAlignment="1" applyProtection="1">
      <alignment wrapText="1"/>
      <protection hidden="1"/>
    </xf>
    <xf numFmtId="2" fontId="1" fillId="2" borderId="1" xfId="0" applyNumberFormat="1" applyFont="1" applyFill="1" applyBorder="1" applyAlignment="1" applyProtection="1">
      <alignment wrapText="1"/>
      <protection hidden="1"/>
    </xf>
    <xf numFmtId="0" fontId="0" fillId="2" borderId="0" xfId="0" applyFill="1" applyAlignment="1" applyProtection="1">
      <protection hidden="1"/>
    </xf>
    <xf numFmtId="0" fontId="0" fillId="0" borderId="0" xfId="0" applyAlignment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ont="1" applyFill="1" applyBorder="1" applyAlignment="1" applyProtection="1">
      <alignment horizontal="left" vertical="top"/>
      <protection hidden="1"/>
    </xf>
    <xf numFmtId="2" fontId="0" fillId="2" borderId="0" xfId="0" applyNumberFormat="1" applyFill="1" applyAlignment="1" applyProtection="1">
      <protection hidden="1"/>
    </xf>
    <xf numFmtId="0" fontId="0" fillId="2" borderId="0" xfId="0" applyFont="1" applyFill="1" applyBorder="1" applyAlignment="1" applyProtection="1">
      <alignment horizontal="left" vertical="top" wrapText="1"/>
      <protection hidden="1"/>
    </xf>
    <xf numFmtId="2" fontId="0" fillId="2" borderId="0" xfId="0" applyNumberFormat="1" applyFill="1" applyProtection="1">
      <protection hidden="1"/>
    </xf>
    <xf numFmtId="0" fontId="0" fillId="0" borderId="0" xfId="0" applyAlignment="1" applyProtection="1">
      <alignment wrapText="1"/>
      <protection hidden="1"/>
    </xf>
    <xf numFmtId="2" fontId="0" fillId="0" borderId="0" xfId="0" applyNumberFormat="1" applyProtection="1">
      <protection hidden="1"/>
    </xf>
    <xf numFmtId="0" fontId="1" fillId="5" borderId="1" xfId="0" applyFont="1" applyFill="1" applyBorder="1" applyAlignment="1" applyProtection="1">
      <alignment wrapText="1"/>
      <protection hidden="1"/>
    </xf>
    <xf numFmtId="0" fontId="1" fillId="3" borderId="1" xfId="0" applyFont="1" applyFill="1" applyBorder="1" applyAlignment="1" applyProtection="1">
      <alignment wrapText="1"/>
      <protection hidden="1"/>
    </xf>
    <xf numFmtId="0" fontId="1" fillId="3" borderId="1" xfId="0" applyFont="1" applyFill="1" applyBorder="1" applyAlignment="1" applyProtection="1">
      <alignment horizontal="left" wrapText="1"/>
      <protection hidden="1"/>
    </xf>
    <xf numFmtId="2" fontId="1" fillId="0" borderId="0" xfId="0" applyNumberFormat="1" applyFont="1" applyAlignment="1" applyProtection="1">
      <alignment wrapText="1"/>
      <protection hidden="1"/>
    </xf>
    <xf numFmtId="0" fontId="0" fillId="5" borderId="0" xfId="0" applyFill="1" applyAlignment="1" applyProtection="1">
      <protection hidden="1"/>
    </xf>
    <xf numFmtId="0" fontId="0" fillId="3" borderId="0" xfId="0" applyFill="1" applyAlignment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0" fillId="3" borderId="0" xfId="0" applyFill="1" applyProtection="1">
      <protection hidden="1"/>
    </xf>
    <xf numFmtId="0" fontId="0" fillId="9" borderId="0" xfId="0" applyFill="1" applyProtection="1">
      <protection hidden="1"/>
    </xf>
    <xf numFmtId="0" fontId="0" fillId="0" borderId="0" xfId="0" applyFill="1" applyProtection="1">
      <protection hidden="1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horizontal="center" vertical="center"/>
    </xf>
    <xf numFmtId="2" fontId="1" fillId="6" borderId="0" xfId="0" applyNumberFormat="1" applyFont="1" applyFill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4" borderId="7" xfId="0" applyNumberFormat="1" applyFont="1" applyFill="1" applyBorder="1" applyAlignment="1">
      <alignment horizontal="center" vertical="center"/>
    </xf>
    <xf numFmtId="2" fontId="1" fillId="4" borderId="3" xfId="0" applyNumberFormat="1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right"/>
      <protection hidden="1"/>
    </xf>
    <xf numFmtId="0" fontId="0" fillId="0" borderId="0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0" fillId="10" borderId="1" xfId="0" applyFill="1" applyBorder="1"/>
    <xf numFmtId="0" fontId="0" fillId="10" borderId="0" xfId="0" applyFill="1"/>
    <xf numFmtId="0" fontId="0" fillId="8" borderId="1" xfId="0" applyFill="1" applyBorder="1" applyAlignment="1" applyProtection="1">
      <alignment horizontal="left" vertical="center"/>
      <protection locked="0"/>
    </xf>
    <xf numFmtId="4" fontId="1" fillId="0" borderId="0" xfId="0" applyNumberFormat="1" applyFont="1" applyFill="1" applyBorder="1" applyAlignment="1">
      <alignment horizontal="center" vertical="center"/>
    </xf>
    <xf numFmtId="4" fontId="1" fillId="4" borderId="0" xfId="0" applyNumberFormat="1" applyFont="1" applyFill="1" applyAlignment="1">
      <alignment horizontal="center" vertical="center"/>
    </xf>
    <xf numFmtId="4" fontId="1" fillId="6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0" fillId="0" borderId="0" xfId="2" applyFont="1" applyBorder="1"/>
    <xf numFmtId="9" fontId="0" fillId="0" borderId="1" xfId="2" applyFont="1" applyBorder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quotePrefix="1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2" fontId="0" fillId="0" borderId="0" xfId="0" applyNumberFormat="1" applyFill="1" applyBorder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2" fontId="0" fillId="8" borderId="0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0" fontId="1" fillId="0" borderId="11" xfId="0" applyFont="1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3" borderId="0" xfId="0" applyFill="1" applyAlignment="1" applyProtection="1">
      <alignment horizontal="right"/>
      <protection hidden="1"/>
    </xf>
    <xf numFmtId="0" fontId="1" fillId="10" borderId="1" xfId="0" applyFont="1" applyFill="1" applyBorder="1" applyProtection="1">
      <protection hidden="1"/>
    </xf>
    <xf numFmtId="0" fontId="0" fillId="10" borderId="0" xfId="0" applyFill="1" applyBorder="1" applyAlignment="1" applyProtection="1">
      <protection hidden="1"/>
    </xf>
    <xf numFmtId="0" fontId="0" fillId="10" borderId="0" xfId="0" applyFill="1" applyAlignment="1" applyProtection="1">
      <protection hidden="1"/>
    </xf>
    <xf numFmtId="0" fontId="0" fillId="10" borderId="0" xfId="0" applyFill="1" applyProtection="1">
      <protection hidden="1"/>
    </xf>
    <xf numFmtId="0" fontId="1" fillId="10" borderId="1" xfId="0" applyFont="1" applyFill="1" applyBorder="1" applyAlignment="1" applyProtection="1">
      <alignment wrapText="1"/>
      <protection hidden="1"/>
    </xf>
    <xf numFmtId="0" fontId="0" fillId="10" borderId="2" xfId="0" applyFill="1" applyBorder="1" applyAlignment="1" applyProtection="1">
      <protection hidden="1"/>
    </xf>
    <xf numFmtId="0" fontId="0" fillId="10" borderId="0" xfId="0" applyFill="1" applyAlignment="1" applyProtection="1">
      <alignment horizontal="center"/>
      <protection hidden="1"/>
    </xf>
    <xf numFmtId="0" fontId="0" fillId="10" borderId="0" xfId="0" applyFill="1" applyAlignment="1" applyProtection="1">
      <alignment horizontal="left"/>
      <protection hidden="1"/>
    </xf>
    <xf numFmtId="0" fontId="0" fillId="10" borderId="0" xfId="0" applyFill="1" applyAlignment="1" applyProtection="1">
      <alignment horizontal="right"/>
      <protection hidden="1"/>
    </xf>
    <xf numFmtId="37" fontId="0" fillId="8" borderId="3" xfId="1" applyNumberFormat="1" applyFont="1" applyFill="1" applyBorder="1" applyAlignment="1" applyProtection="1">
      <alignment horizontal="center" vertical="center"/>
      <protection locked="0"/>
    </xf>
    <xf numFmtId="3" fontId="0" fillId="8" borderId="3" xfId="1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0" fillId="8" borderId="2" xfId="0" applyFill="1" applyBorder="1" applyAlignment="1" applyProtection="1">
      <alignment horizontal="center" vertical="center"/>
      <protection locked="0"/>
    </xf>
    <xf numFmtId="14" fontId="0" fillId="8" borderId="0" xfId="0" applyNumberFormat="1" applyFill="1" applyAlignment="1" applyProtection="1">
      <alignment horizontal="center" vertical="center"/>
      <protection locked="0"/>
    </xf>
    <xf numFmtId="0" fontId="5" fillId="7" borderId="1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 applyProtection="1">
      <alignment horizontal="center" vertical="center"/>
      <protection locked="0"/>
    </xf>
    <xf numFmtId="0" fontId="1" fillId="8" borderId="3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8" borderId="9" xfId="0" applyFill="1" applyBorder="1" applyAlignment="1" applyProtection="1">
      <alignment horizontal="center" vertical="center" wrapText="1"/>
      <protection locked="0"/>
    </xf>
    <xf numFmtId="0" fontId="0" fillId="8" borderId="10" xfId="0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2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8" borderId="8" xfId="0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1" fillId="0" borderId="0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1" fillId="0" borderId="11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 vertical="center"/>
    </xf>
    <xf numFmtId="0" fontId="1" fillId="0" borderId="1" xfId="0" applyFont="1" applyBorder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/>
    <xf numFmtId="2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9966"/>
      <color rgb="FFFFFF66"/>
      <color rgb="FF996633"/>
      <color rgb="FFCCCCFF"/>
      <color rgb="FFFF99CC"/>
      <color rgb="FFDDF45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B2" sqref="B2:C2"/>
    </sheetView>
  </sheetViews>
  <sheetFormatPr defaultRowHeight="15" x14ac:dyDescent="0.25"/>
  <cols>
    <col min="1" max="1" width="37.5703125" bestFit="1" customWidth="1"/>
    <col min="3" max="3" width="31.140625" bestFit="1" customWidth="1"/>
  </cols>
  <sheetData>
    <row r="1" spans="1:14" s="63" customFormat="1" ht="44.25" customHeight="1" x14ac:dyDescent="0.3">
      <c r="A1" s="158" t="s">
        <v>706</v>
      </c>
      <c r="B1" s="158"/>
      <c r="C1" s="158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s="1" customFormat="1" x14ac:dyDescent="0.25">
      <c r="A2" s="48" t="s">
        <v>38</v>
      </c>
      <c r="B2" s="156" t="s">
        <v>76</v>
      </c>
      <c r="C2" s="156"/>
      <c r="F2" s="9"/>
      <c r="G2" s="9"/>
      <c r="H2" s="9"/>
      <c r="I2" s="9"/>
      <c r="J2" s="9"/>
      <c r="K2" s="9"/>
      <c r="L2" s="9"/>
      <c r="M2" s="9"/>
      <c r="N2" s="9"/>
    </row>
    <row r="3" spans="1:14" x14ac:dyDescent="0.25">
      <c r="A3" s="11" t="s">
        <v>39</v>
      </c>
      <c r="B3" s="157">
        <v>42370</v>
      </c>
      <c r="C3" s="157"/>
    </row>
    <row r="5" spans="1:14" x14ac:dyDescent="0.25">
      <c r="A5" s="43"/>
      <c r="B5" s="41"/>
      <c r="C5" s="42"/>
    </row>
    <row r="6" spans="1:14" x14ac:dyDescent="0.25">
      <c r="A6" s="46" t="s">
        <v>48</v>
      </c>
      <c r="B6" s="47" t="s">
        <v>47</v>
      </c>
      <c r="C6" s="192" t="s">
        <v>714</v>
      </c>
    </row>
    <row r="7" spans="1:14" x14ac:dyDescent="0.25">
      <c r="A7" s="43" t="s">
        <v>51</v>
      </c>
      <c r="B7" s="45">
        <f>'Adverse Impacts'!C19</f>
        <v>0</v>
      </c>
      <c r="C7" s="42">
        <f>B7*0.25</f>
        <v>0</v>
      </c>
    </row>
    <row r="8" spans="1:14" x14ac:dyDescent="0.25">
      <c r="A8" s="43"/>
      <c r="B8" s="41"/>
      <c r="C8" s="42"/>
    </row>
    <row r="9" spans="1:14" x14ac:dyDescent="0.25">
      <c r="A9" s="46" t="s">
        <v>49</v>
      </c>
      <c r="B9" s="47" t="s">
        <v>33</v>
      </c>
      <c r="C9" s="119" t="s">
        <v>715</v>
      </c>
    </row>
    <row r="10" spans="1:14" x14ac:dyDescent="0.25">
      <c r="A10" s="43" t="s">
        <v>50</v>
      </c>
      <c r="B10" s="69">
        <f>'In-Stream Benefits'!C19</f>
        <v>0</v>
      </c>
      <c r="C10" s="120" t="e">
        <f>B10/B13</f>
        <v>#DIV/0!</v>
      </c>
    </row>
    <row r="11" spans="1:14" x14ac:dyDescent="0.25">
      <c r="A11" s="44" t="s">
        <v>52</v>
      </c>
      <c r="B11" s="69">
        <f>'Buffer Benefits'!D26</f>
        <v>0</v>
      </c>
      <c r="C11" s="120" t="e">
        <f>B11/B13</f>
        <v>#DIV/0!</v>
      </c>
    </row>
    <row r="12" spans="1:14" x14ac:dyDescent="0.25">
      <c r="A12" s="55" t="s">
        <v>65</v>
      </c>
      <c r="B12" s="56">
        <f>'Aquatic Life Passage'!C11</f>
        <v>0</v>
      </c>
      <c r="C12" s="121" t="e">
        <f>B12/B13</f>
        <v>#DIV/0!</v>
      </c>
    </row>
    <row r="13" spans="1:14" x14ac:dyDescent="0.25">
      <c r="A13" s="27" t="s">
        <v>90</v>
      </c>
      <c r="B13" s="45">
        <f>B10+B11+B12</f>
        <v>0</v>
      </c>
      <c r="C13" s="120" t="e">
        <f>SUM(C10:C12)</f>
        <v>#DIV/0!</v>
      </c>
    </row>
    <row r="14" spans="1:14" x14ac:dyDescent="0.25">
      <c r="A14" s="27"/>
      <c r="B14" s="45"/>
      <c r="C14" s="120"/>
    </row>
    <row r="15" spans="1:14" x14ac:dyDescent="0.25">
      <c r="A15" s="125"/>
      <c r="B15" s="153" t="s">
        <v>711</v>
      </c>
      <c r="C15" s="190"/>
    </row>
    <row r="16" spans="1:14" x14ac:dyDescent="0.25">
      <c r="A16" s="154" t="s">
        <v>712</v>
      </c>
      <c r="B16" s="191">
        <f>B10-C7</f>
        <v>0</v>
      </c>
    </row>
    <row r="17" spans="1:6" x14ac:dyDescent="0.25">
      <c r="A17" s="155" t="s">
        <v>713</v>
      </c>
      <c r="B17" s="122">
        <f>B13-B7</f>
        <v>0</v>
      </c>
    </row>
    <row r="20" spans="1:6" x14ac:dyDescent="0.25">
      <c r="F20" s="42"/>
    </row>
  </sheetData>
  <sheetProtection algorithmName="SHA-512" hashValue="ikqTYM2mG3SWo4y1jxGOxOXJR4qTwAAfALiU3V0CTzWzGxxK6lBUNFbDMeUZj3at2aPc3p6dylPIuefw3LXNsg==" saltValue="0/+KiMtOV8Agx69n1+70zw==" spinCount="100000" sheet="1" objects="1" scenarios="1" selectLockedCells="1"/>
  <mergeCells count="3">
    <mergeCell ref="B2:C2"/>
    <mergeCell ref="B3:C3"/>
    <mergeCell ref="A1:C1"/>
  </mergeCells>
  <pageMargins left="0.7" right="0.7" top="0.75" bottom="0.75" header="0.3" footer="0.3"/>
  <pageSetup orientation="portrait" r:id="rId1"/>
  <ignoredErrors>
    <ignoredError sqref="C10:C13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B16" sqref="B16"/>
    </sheetView>
  </sheetViews>
  <sheetFormatPr defaultColWidth="9.140625" defaultRowHeight="15" x14ac:dyDescent="0.25"/>
  <cols>
    <col min="1" max="1" width="24" style="1" customWidth="1"/>
    <col min="2" max="2" width="30.5703125" style="9" customWidth="1"/>
    <col min="3" max="3" width="10.85546875" style="8" customWidth="1"/>
    <col min="4" max="4" width="30.5703125" style="9" customWidth="1"/>
    <col min="5" max="5" width="11.5703125" style="9" customWidth="1"/>
    <col min="6" max="6" width="30.5703125" style="9" customWidth="1"/>
    <col min="7" max="7" width="11.140625" style="9" customWidth="1"/>
    <col min="8" max="8" width="30.5703125" style="9" customWidth="1"/>
    <col min="9" max="9" width="10.85546875" style="9" customWidth="1"/>
    <col min="10" max="10" width="30.5703125" style="9" customWidth="1"/>
    <col min="11" max="11" width="11.140625" style="9" customWidth="1"/>
    <col min="12" max="12" width="30.5703125" style="9" customWidth="1"/>
    <col min="13" max="13" width="11.42578125" style="9" customWidth="1"/>
    <col min="14" max="14" width="30.5703125" style="9" customWidth="1"/>
    <col min="15" max="15" width="11.7109375" style="9" customWidth="1"/>
    <col min="16" max="16384" width="9.140625" style="1"/>
  </cols>
  <sheetData>
    <row r="1" spans="1:15" s="63" customFormat="1" ht="29.25" customHeight="1" x14ac:dyDescent="0.3">
      <c r="A1" s="59" t="s">
        <v>707</v>
      </c>
      <c r="B1" s="65"/>
      <c r="C1" s="66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5" x14ac:dyDescent="0.25">
      <c r="A2" s="5" t="s">
        <v>38</v>
      </c>
      <c r="B2" s="54" t="str">
        <f>Summary!B2</f>
        <v>Type Project Name</v>
      </c>
      <c r="E2" s="11" t="s">
        <v>39</v>
      </c>
      <c r="F2" s="68">
        <f>Summary!B3</f>
        <v>42370</v>
      </c>
    </row>
    <row r="3" spans="1:15" customFormat="1" x14ac:dyDescent="0.25">
      <c r="A3" t="s">
        <v>67</v>
      </c>
    </row>
    <row r="4" spans="1:15" customFormat="1" x14ac:dyDescent="0.25">
      <c r="A4" t="s">
        <v>44</v>
      </c>
    </row>
    <row r="6" spans="1:15" s="5" customFormat="1" x14ac:dyDescent="0.25">
      <c r="A6" s="13"/>
      <c r="B6" s="161" t="s">
        <v>26</v>
      </c>
      <c r="C6" s="162"/>
      <c r="D6" s="161" t="s">
        <v>27</v>
      </c>
      <c r="E6" s="162"/>
      <c r="F6" s="161" t="s">
        <v>28</v>
      </c>
      <c r="G6" s="162"/>
      <c r="H6" s="161" t="s">
        <v>29</v>
      </c>
      <c r="I6" s="162"/>
      <c r="J6" s="161" t="s">
        <v>30</v>
      </c>
      <c r="K6" s="162"/>
      <c r="L6" s="161" t="s">
        <v>31</v>
      </c>
      <c r="M6" s="162"/>
      <c r="N6" s="161" t="s">
        <v>32</v>
      </c>
      <c r="O6" s="162"/>
    </row>
    <row r="7" spans="1:15" s="5" customFormat="1" x14ac:dyDescent="0.25">
      <c r="A7" s="17" t="s">
        <v>66</v>
      </c>
      <c r="B7" s="159"/>
      <c r="C7" s="160"/>
      <c r="D7" s="159"/>
      <c r="E7" s="160"/>
      <c r="F7" s="159"/>
      <c r="G7" s="160"/>
      <c r="H7" s="159"/>
      <c r="I7" s="160"/>
      <c r="J7" s="159"/>
      <c r="K7" s="160"/>
      <c r="L7" s="159"/>
      <c r="M7" s="160"/>
      <c r="N7" s="159"/>
      <c r="O7" s="160"/>
    </row>
    <row r="8" spans="1:15" ht="15" customHeight="1" x14ac:dyDescent="0.25">
      <c r="A8" s="14" t="s">
        <v>2</v>
      </c>
      <c r="B8" s="18" t="s">
        <v>14</v>
      </c>
      <c r="C8" s="19" t="s">
        <v>6</v>
      </c>
      <c r="D8" s="18" t="s">
        <v>14</v>
      </c>
      <c r="E8" s="19" t="s">
        <v>6</v>
      </c>
      <c r="F8" s="18" t="s">
        <v>14</v>
      </c>
      <c r="G8" s="19" t="s">
        <v>6</v>
      </c>
      <c r="H8" s="18" t="s">
        <v>14</v>
      </c>
      <c r="I8" s="19" t="s">
        <v>6</v>
      </c>
      <c r="J8" s="18" t="s">
        <v>14</v>
      </c>
      <c r="K8" s="19" t="s">
        <v>6</v>
      </c>
      <c r="L8" s="18" t="s">
        <v>14</v>
      </c>
      <c r="M8" s="19" t="s">
        <v>6</v>
      </c>
      <c r="N8" s="18" t="s">
        <v>14</v>
      </c>
      <c r="O8" s="19" t="s">
        <v>6</v>
      </c>
    </row>
    <row r="9" spans="1:15" ht="16.5" customHeight="1" x14ac:dyDescent="0.25">
      <c r="A9" s="15" t="s">
        <v>0</v>
      </c>
      <c r="B9" s="70" t="s">
        <v>15</v>
      </c>
      <c r="C9" s="21" t="str">
        <f>LOOKUP(B9, streamtypes,LookUps!B2:B7)</f>
        <v>**</v>
      </c>
      <c r="D9" s="70" t="s">
        <v>15</v>
      </c>
      <c r="E9" s="21" t="str">
        <f>LOOKUP(D9, streamtypes,LookUps!B2:B7)</f>
        <v>**</v>
      </c>
      <c r="F9" s="70" t="s">
        <v>15</v>
      </c>
      <c r="G9" s="21" t="str">
        <f>LOOKUP(F9, streamtypes,LookUps!B2:B7)</f>
        <v>**</v>
      </c>
      <c r="H9" s="70" t="s">
        <v>15</v>
      </c>
      <c r="I9" s="21" t="str">
        <f>LOOKUP(H9, streamtypes,LookUps!B2:B7)</f>
        <v>**</v>
      </c>
      <c r="J9" s="70" t="s">
        <v>15</v>
      </c>
      <c r="K9" s="21" t="str">
        <f>LOOKUP(J9, streamtypes,LookUps!B2:B7)</f>
        <v>**</v>
      </c>
      <c r="L9" s="70" t="s">
        <v>15</v>
      </c>
      <c r="M9" s="21" t="str">
        <f>LOOKUP(L9, streamtypes,LookUps!B2:B7)</f>
        <v>**</v>
      </c>
      <c r="N9" s="70" t="s">
        <v>15</v>
      </c>
      <c r="O9" s="21" t="str">
        <f>LOOKUP(N9, streamtypes,LookUps!B2:B7)</f>
        <v>**</v>
      </c>
    </row>
    <row r="10" spans="1:15" ht="16.5" customHeight="1" x14ac:dyDescent="0.25">
      <c r="A10" s="15" t="s">
        <v>3</v>
      </c>
      <c r="B10" s="70" t="s">
        <v>15</v>
      </c>
      <c r="C10" s="21" t="str">
        <f>LOOKUP(B10, priority2, LookUps!F$2:F$6)</f>
        <v>**</v>
      </c>
      <c r="D10" s="70" t="s">
        <v>15</v>
      </c>
      <c r="E10" s="21" t="str">
        <f>LOOKUP(D10, priority2, LookUps!F$2:F$6)</f>
        <v>**</v>
      </c>
      <c r="F10" s="70" t="s">
        <v>15</v>
      </c>
      <c r="G10" s="21" t="str">
        <f>LOOKUP(F10, priority2, LookUps!F$2:F$6)</f>
        <v>**</v>
      </c>
      <c r="H10" s="70" t="s">
        <v>15</v>
      </c>
      <c r="I10" s="21" t="str">
        <f>LOOKUP(H10, priority2, LookUps!F$2:F$6)</f>
        <v>**</v>
      </c>
      <c r="J10" s="70" t="s">
        <v>15</v>
      </c>
      <c r="K10" s="21" t="str">
        <f>LOOKUP(J10, priority2, LookUps!F$2:F$6)</f>
        <v>**</v>
      </c>
      <c r="L10" s="70" t="s">
        <v>15</v>
      </c>
      <c r="M10" s="21" t="str">
        <f>LOOKUP(L10, priority2, LookUps!F$2:F$6)</f>
        <v>**</v>
      </c>
      <c r="N10" s="70" t="s">
        <v>15</v>
      </c>
      <c r="O10" s="21" t="str">
        <f>LOOKUP(N10, priority2, LookUps!F$2:F$6)</f>
        <v>**</v>
      </c>
    </row>
    <row r="11" spans="1:15" ht="16.5" customHeight="1" x14ac:dyDescent="0.25">
      <c r="A11" s="15" t="s">
        <v>4</v>
      </c>
      <c r="B11" s="70" t="s">
        <v>15</v>
      </c>
      <c r="C11" s="21" t="str">
        <f>LOOKUP(B11, condition2, LookUps!J$2:J$5)</f>
        <v>**</v>
      </c>
      <c r="D11" s="70" t="s">
        <v>15</v>
      </c>
      <c r="E11" s="21" t="str">
        <f>LOOKUP(D11, condition2, LookUps!J$2:J$5)</f>
        <v>**</v>
      </c>
      <c r="F11" s="70" t="s">
        <v>15</v>
      </c>
      <c r="G11" s="21" t="str">
        <f>LOOKUP(F11, condition2, LookUps!J$2:J$5)</f>
        <v>**</v>
      </c>
      <c r="H11" s="70" t="s">
        <v>15</v>
      </c>
      <c r="I11" s="21" t="str">
        <f>LOOKUP(H11, condition2, LookUps!J$2:J$5)</f>
        <v>**</v>
      </c>
      <c r="J11" s="70" t="s">
        <v>15</v>
      </c>
      <c r="K11" s="21" t="str">
        <f>LOOKUP(J11, condition2, LookUps!J$2:J$5)</f>
        <v>**</v>
      </c>
      <c r="L11" s="70" t="s">
        <v>15</v>
      </c>
      <c r="M11" s="21" t="str">
        <f>LOOKUP(L11, condition2, LookUps!J$2:J$5)</f>
        <v>**</v>
      </c>
      <c r="N11" s="70" t="s">
        <v>15</v>
      </c>
      <c r="O11" s="21" t="str">
        <f>LOOKUP(N11, condition2, LookUps!J$2:J$5)</f>
        <v>**</v>
      </c>
    </row>
    <row r="12" spans="1:15" s="3" customFormat="1" ht="16.5" customHeight="1" x14ac:dyDescent="0.25">
      <c r="A12" s="16" t="s">
        <v>7</v>
      </c>
      <c r="B12" s="71" t="s">
        <v>15</v>
      </c>
      <c r="C12" s="23" t="str">
        <f>LOOKUP(B12, activity2, LookUps!P$2:P$10)</f>
        <v>**</v>
      </c>
      <c r="D12" s="71" t="s">
        <v>15</v>
      </c>
      <c r="E12" s="23" t="str">
        <f>LOOKUP(D12, activity2, LookUps!P$2:P$10)</f>
        <v>**</v>
      </c>
      <c r="F12" s="71" t="s">
        <v>15</v>
      </c>
      <c r="G12" s="23" t="str">
        <f>LOOKUP(F12, activity2, LookUps!P$2:P$10)</f>
        <v>**</v>
      </c>
      <c r="H12" s="71" t="s">
        <v>15</v>
      </c>
      <c r="I12" s="23" t="str">
        <f>LOOKUP(H12, activity2, LookUps!P$2:P$10)</f>
        <v>**</v>
      </c>
      <c r="J12" s="71" t="s">
        <v>15</v>
      </c>
      <c r="K12" s="23" t="str">
        <f>LOOKUP(J12, activity2, LookUps!P$2:P$10)</f>
        <v>**</v>
      </c>
      <c r="L12" s="71" t="s">
        <v>15</v>
      </c>
      <c r="M12" s="23" t="str">
        <f>LOOKUP(L12, activity2, LookUps!P$2:P$10)</f>
        <v>**</v>
      </c>
      <c r="N12" s="71" t="s">
        <v>15</v>
      </c>
      <c r="O12" s="23" t="str">
        <f>LOOKUP(N12, activity2, LookUps!P$2:P$10)</f>
        <v>**</v>
      </c>
    </row>
    <row r="13" spans="1:15" x14ac:dyDescent="0.25">
      <c r="A13" s="17" t="s">
        <v>36</v>
      </c>
      <c r="B13" s="24"/>
      <c r="C13" s="25">
        <f>SUM(C9:C12)</f>
        <v>0</v>
      </c>
      <c r="D13" s="26"/>
      <c r="E13" s="25">
        <f>SUM(E9:E12)</f>
        <v>0</v>
      </c>
      <c r="F13" s="26"/>
      <c r="G13" s="25">
        <f>SUM(G9:G12)</f>
        <v>0</v>
      </c>
      <c r="H13" s="26"/>
      <c r="I13" s="25">
        <f>SUM(I9:I12)</f>
        <v>0</v>
      </c>
      <c r="J13" s="26"/>
      <c r="K13" s="25">
        <f>SUM(K9:K12)</f>
        <v>0</v>
      </c>
      <c r="L13" s="26"/>
      <c r="M13" s="25">
        <f>SUM(M9:M12)</f>
        <v>0</v>
      </c>
      <c r="N13" s="26"/>
      <c r="O13" s="25">
        <f>SUM(O9:O12)</f>
        <v>0</v>
      </c>
    </row>
    <row r="14" spans="1:15" x14ac:dyDescent="0.25">
      <c r="A14" s="16" t="s">
        <v>35</v>
      </c>
      <c r="B14" s="71">
        <v>0</v>
      </c>
      <c r="C14" s="23"/>
      <c r="D14" s="71">
        <v>0</v>
      </c>
      <c r="E14" s="23"/>
      <c r="F14" s="71">
        <v>0</v>
      </c>
      <c r="G14" s="23"/>
      <c r="H14" s="71">
        <v>0</v>
      </c>
      <c r="I14" s="23"/>
      <c r="J14" s="71">
        <v>0</v>
      </c>
      <c r="K14" s="23"/>
      <c r="L14" s="71">
        <v>0</v>
      </c>
      <c r="M14" s="23"/>
      <c r="N14" s="71">
        <v>0</v>
      </c>
      <c r="O14" s="23"/>
    </row>
    <row r="15" spans="1:15" s="5" customFormat="1" x14ac:dyDescent="0.25">
      <c r="A15" s="27" t="s">
        <v>43</v>
      </c>
      <c r="B15" s="29"/>
      <c r="C15" s="116">
        <f>C13*B14</f>
        <v>0</v>
      </c>
      <c r="D15" s="28"/>
      <c r="E15" s="116">
        <f>E13*D14</f>
        <v>0</v>
      </c>
      <c r="F15" s="28"/>
      <c r="G15" s="116">
        <f>G13*F14</f>
        <v>0</v>
      </c>
      <c r="H15" s="28"/>
      <c r="I15" s="116">
        <f t="shared" ref="I15:O15" si="0">I13*H14</f>
        <v>0</v>
      </c>
      <c r="J15" s="28"/>
      <c r="K15" s="116">
        <f t="shared" si="0"/>
        <v>0</v>
      </c>
      <c r="L15" s="28"/>
      <c r="M15" s="116">
        <f t="shared" si="0"/>
        <v>0</v>
      </c>
      <c r="N15" s="28"/>
      <c r="O15" s="116">
        <f t="shared" si="0"/>
        <v>0</v>
      </c>
    </row>
    <row r="16" spans="1:15" x14ac:dyDescent="0.25">
      <c r="A16" s="30" t="s">
        <v>34</v>
      </c>
      <c r="B16" s="115" t="s">
        <v>15</v>
      </c>
      <c r="C16" s="10">
        <f>LOOKUP(B16, servicearea2, LookUps!S$2:S$9)</f>
        <v>1</v>
      </c>
      <c r="D16" s="115" t="s">
        <v>15</v>
      </c>
      <c r="E16" s="10">
        <f>LOOKUP(D16, servicearea2, LookUps!S$2:S$9)</f>
        <v>1</v>
      </c>
      <c r="F16" s="115" t="s">
        <v>15</v>
      </c>
      <c r="G16" s="10">
        <f>LOOKUP(F16, servicearea2, LookUps!S$2:S$9)</f>
        <v>1</v>
      </c>
      <c r="H16" s="115" t="s">
        <v>15</v>
      </c>
      <c r="I16" s="10">
        <f>LOOKUP(H16, servicearea2, LookUps!S$2:S$9)</f>
        <v>1</v>
      </c>
      <c r="J16" s="115" t="s">
        <v>15</v>
      </c>
      <c r="K16" s="10">
        <f>LOOKUP(J16, servicearea2, LookUps!S$2:S$9)</f>
        <v>1</v>
      </c>
      <c r="L16" s="115" t="s">
        <v>15</v>
      </c>
      <c r="M16" s="10">
        <f>LOOKUP(L16, servicearea2, LookUps!S$2:S$9)</f>
        <v>1</v>
      </c>
      <c r="N16" s="115" t="s">
        <v>15</v>
      </c>
      <c r="O16" s="10">
        <f>LOOKUP(N16, servicearea2, LookUps!S$2:S$9)</f>
        <v>1</v>
      </c>
    </row>
    <row r="17" spans="1:15" s="5" customFormat="1" x14ac:dyDescent="0.25">
      <c r="A17" s="27" t="s">
        <v>55</v>
      </c>
      <c r="B17" s="11"/>
      <c r="C17" s="117">
        <f>C15*C16</f>
        <v>0</v>
      </c>
      <c r="D17" s="11"/>
      <c r="E17" s="117">
        <f>E15*E16</f>
        <v>0</v>
      </c>
      <c r="F17" s="11"/>
      <c r="G17" s="117">
        <f>G15*G16</f>
        <v>0</v>
      </c>
      <c r="H17" s="11"/>
      <c r="I17" s="117">
        <f>I15*I16</f>
        <v>0</v>
      </c>
      <c r="J17" s="11"/>
      <c r="K17" s="117">
        <f>K15*K16</f>
        <v>0</v>
      </c>
      <c r="L17" s="11"/>
      <c r="M17" s="117">
        <f>M15*M16</f>
        <v>0</v>
      </c>
      <c r="N17" s="11"/>
      <c r="O17" s="117">
        <f>O15*O16</f>
        <v>0</v>
      </c>
    </row>
    <row r="18" spans="1:15" x14ac:dyDescent="0.25">
      <c r="D18" s="6"/>
    </row>
    <row r="19" spans="1:15" ht="16.5" customHeight="1" x14ac:dyDescent="0.25">
      <c r="A19" s="12" t="s">
        <v>37</v>
      </c>
      <c r="C19" s="118">
        <f>C17+E17+G17+I17+K17+M17+O17</f>
        <v>0</v>
      </c>
    </row>
    <row r="20" spans="1:15" ht="16.5" customHeight="1" x14ac:dyDescent="0.25">
      <c r="C20" s="9"/>
    </row>
    <row r="21" spans="1:15" ht="16.5" customHeight="1" x14ac:dyDescent="0.25">
      <c r="C21" s="9"/>
    </row>
    <row r="22" spans="1:15" ht="16.5" customHeight="1" x14ac:dyDescent="0.25">
      <c r="C22" s="9"/>
    </row>
    <row r="23" spans="1:15" ht="16.5" customHeight="1" x14ac:dyDescent="0.25">
      <c r="C23" s="9"/>
    </row>
    <row r="24" spans="1:15" ht="16.5" customHeight="1" x14ac:dyDescent="0.25">
      <c r="C24" s="9"/>
    </row>
    <row r="25" spans="1:15" ht="16.5" customHeight="1" x14ac:dyDescent="0.25">
      <c r="C25" s="9"/>
    </row>
    <row r="26" spans="1:15" ht="16.5" customHeight="1" x14ac:dyDescent="0.25">
      <c r="C26" s="9"/>
    </row>
    <row r="27" spans="1:15" ht="16.5" customHeight="1" x14ac:dyDescent="0.25">
      <c r="C27" s="9"/>
    </row>
    <row r="28" spans="1:15" x14ac:dyDescent="0.25">
      <c r="C28" s="9"/>
    </row>
    <row r="29" spans="1:15" x14ac:dyDescent="0.25">
      <c r="C29" s="9"/>
    </row>
    <row r="30" spans="1:15" x14ac:dyDescent="0.25">
      <c r="C30" s="9"/>
    </row>
    <row r="31" spans="1:15" x14ac:dyDescent="0.25">
      <c r="C31" s="9"/>
    </row>
    <row r="32" spans="1:15" x14ac:dyDescent="0.25">
      <c r="C32" s="9"/>
    </row>
    <row r="33" spans="3:3" x14ac:dyDescent="0.25">
      <c r="C33" s="9"/>
    </row>
    <row r="34" spans="3:3" x14ac:dyDescent="0.25">
      <c r="C34" s="9"/>
    </row>
    <row r="35" spans="3:3" x14ac:dyDescent="0.25">
      <c r="C35" s="9"/>
    </row>
    <row r="36" spans="3:3" x14ac:dyDescent="0.25">
      <c r="C36" s="9"/>
    </row>
    <row r="37" spans="3:3" x14ac:dyDescent="0.25">
      <c r="C37" s="9"/>
    </row>
    <row r="38" spans="3:3" x14ac:dyDescent="0.25">
      <c r="C38" s="9"/>
    </row>
    <row r="39" spans="3:3" x14ac:dyDescent="0.25">
      <c r="C39" s="9"/>
    </row>
    <row r="40" spans="3:3" x14ac:dyDescent="0.25">
      <c r="C40" s="9"/>
    </row>
    <row r="41" spans="3:3" x14ac:dyDescent="0.25">
      <c r="C41" s="9"/>
    </row>
    <row r="42" spans="3:3" x14ac:dyDescent="0.25">
      <c r="C42" s="9"/>
    </row>
    <row r="43" spans="3:3" x14ac:dyDescent="0.25">
      <c r="C43" s="9"/>
    </row>
    <row r="44" spans="3:3" x14ac:dyDescent="0.25">
      <c r="C44" s="9"/>
    </row>
    <row r="45" spans="3:3" x14ac:dyDescent="0.25">
      <c r="C45" s="9"/>
    </row>
    <row r="46" spans="3:3" x14ac:dyDescent="0.25">
      <c r="C46" s="9"/>
    </row>
    <row r="47" spans="3:3" x14ac:dyDescent="0.25">
      <c r="C47" s="9"/>
    </row>
    <row r="48" spans="3:3" x14ac:dyDescent="0.25">
      <c r="C48" s="9"/>
    </row>
    <row r="49" spans="3:3" x14ac:dyDescent="0.25">
      <c r="C49" s="9"/>
    </row>
  </sheetData>
  <sheetProtection algorithmName="SHA-512" hashValue="PdwEcfWGIxSbB+p3b6JWqQ4Mgcn84Tn5jmN0nupYXWcEAWZzWNwH/gb8pr5VLdtoaWbuYQZScBcZn0WvA8W4YA==" saltValue="2R2Z7shDHcv8u5brrCqtww==" spinCount="100000" sheet="1" objects="1" scenarios="1" selectLockedCells="1"/>
  <mergeCells count="14">
    <mergeCell ref="L6:M6"/>
    <mergeCell ref="N6:O6"/>
    <mergeCell ref="B6:C6"/>
    <mergeCell ref="D6:E6"/>
    <mergeCell ref="F6:G6"/>
    <mergeCell ref="H6:I6"/>
    <mergeCell ref="J6:K6"/>
    <mergeCell ref="L7:M7"/>
    <mergeCell ref="N7:O7"/>
    <mergeCell ref="B7:C7"/>
    <mergeCell ref="D7:E7"/>
    <mergeCell ref="F7:G7"/>
    <mergeCell ref="H7:I7"/>
    <mergeCell ref="J7:K7"/>
  </mergeCells>
  <dataValidations count="6">
    <dataValidation type="list" showInputMessage="1" showErrorMessage="1" sqref="B16 D16 F16 H16 J16 L16 N16">
      <formula1>servicearea2</formula1>
    </dataValidation>
    <dataValidation type="list" allowBlank="1" showInputMessage="1" showErrorMessage="1" sqref="B10 D10 F10 H10 J10 L10 N10">
      <formula1>priority2</formula1>
    </dataValidation>
    <dataValidation type="list" allowBlank="1" showInputMessage="1" showErrorMessage="1" sqref="B11 D11 F11 H11 J11 L11 N11">
      <formula1>condition2</formula1>
    </dataValidation>
    <dataValidation type="list" showInputMessage="1" showErrorMessage="1" sqref="J12 B12 D12 N12 F12 H12 L12">
      <formula1>activity2</formula1>
    </dataValidation>
    <dataValidation allowBlank="1" showInputMessage="1" showErrorMessage="1" prompt="Enter Number Here" sqref="B14:B15 F14 H14 J14 L14 N14 D14"/>
    <dataValidation type="list" showInputMessage="1" showErrorMessage="1" sqref="B9 D9 F9 H9 J9 L9 N9">
      <formula1>streamtypes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B18" sqref="B18"/>
    </sheetView>
  </sheetViews>
  <sheetFormatPr defaultColWidth="9.140625" defaultRowHeight="15" x14ac:dyDescent="0.25"/>
  <cols>
    <col min="1" max="1" width="28.7109375" style="1" customWidth="1"/>
    <col min="2" max="2" width="25" style="1" customWidth="1"/>
    <col min="3" max="3" width="8.7109375" style="8" customWidth="1"/>
    <col min="4" max="4" width="25" style="1" customWidth="1"/>
    <col min="5" max="5" width="8.7109375" style="1" customWidth="1"/>
    <col min="6" max="6" width="25" style="1" customWidth="1"/>
    <col min="7" max="7" width="8.7109375" style="1" customWidth="1"/>
    <col min="8" max="8" width="25" style="1" customWidth="1"/>
    <col min="9" max="9" width="8.7109375" style="1" customWidth="1"/>
    <col min="10" max="10" width="25" style="1" customWidth="1"/>
    <col min="11" max="11" width="8.7109375" style="1" customWidth="1"/>
    <col min="12" max="12" width="25" style="1" customWidth="1"/>
    <col min="13" max="13" width="8.7109375" style="1" customWidth="1"/>
    <col min="14" max="14" width="25" style="1" customWidth="1"/>
    <col min="15" max="15" width="8.7109375" style="1" customWidth="1"/>
    <col min="16" max="16384" width="9.140625" style="1"/>
  </cols>
  <sheetData>
    <row r="1" spans="1:16" ht="30" customHeight="1" x14ac:dyDescent="0.3">
      <c r="A1" s="59" t="s">
        <v>708</v>
      </c>
      <c r="B1" s="60"/>
      <c r="C1" s="61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6" x14ac:dyDescent="0.25">
      <c r="A2" s="5" t="s">
        <v>38</v>
      </c>
      <c r="B2" s="54" t="str">
        <f>Summary!B2</f>
        <v>Type Project Name</v>
      </c>
      <c r="D2" s="9"/>
      <c r="E2" s="11" t="s">
        <v>39</v>
      </c>
      <c r="F2" s="68">
        <f>Summary!B3</f>
        <v>42370</v>
      </c>
      <c r="G2" s="9"/>
      <c r="H2" s="9"/>
      <c r="I2" s="9"/>
      <c r="J2" s="9"/>
      <c r="K2" s="9"/>
      <c r="L2" s="9"/>
      <c r="M2" s="9"/>
      <c r="N2" s="9"/>
      <c r="O2" s="9"/>
    </row>
    <row r="3" spans="1:16" customFormat="1" x14ac:dyDescent="0.25">
      <c r="A3" t="s">
        <v>40</v>
      </c>
    </row>
    <row r="4" spans="1:16" customFormat="1" x14ac:dyDescent="0.25">
      <c r="A4" t="s">
        <v>44</v>
      </c>
    </row>
    <row r="6" spans="1:16" s="5" customFormat="1" x14ac:dyDescent="0.25">
      <c r="A6" s="13"/>
      <c r="B6" s="161" t="s">
        <v>26</v>
      </c>
      <c r="C6" s="162"/>
      <c r="D6" s="161" t="s">
        <v>27</v>
      </c>
      <c r="E6" s="162"/>
      <c r="F6" s="161" t="s">
        <v>28</v>
      </c>
      <c r="G6" s="162"/>
      <c r="H6" s="163" t="s">
        <v>29</v>
      </c>
      <c r="I6" s="162"/>
      <c r="J6" s="161" t="s">
        <v>30</v>
      </c>
      <c r="K6" s="162"/>
      <c r="L6" s="163" t="s">
        <v>31</v>
      </c>
      <c r="M6" s="162"/>
      <c r="N6" s="161" t="s">
        <v>32</v>
      </c>
      <c r="O6" s="162"/>
    </row>
    <row r="7" spans="1:16" s="5" customFormat="1" x14ac:dyDescent="0.25">
      <c r="A7" s="17" t="s">
        <v>66</v>
      </c>
      <c r="B7" s="159"/>
      <c r="C7" s="160"/>
      <c r="D7" s="159"/>
      <c r="E7" s="160"/>
      <c r="F7" s="159"/>
      <c r="G7" s="160"/>
      <c r="H7" s="159"/>
      <c r="I7" s="160"/>
      <c r="J7" s="159"/>
      <c r="K7" s="160"/>
      <c r="L7" s="159"/>
      <c r="M7" s="160"/>
      <c r="N7" s="159"/>
      <c r="O7" s="160"/>
    </row>
    <row r="8" spans="1:16" ht="15" customHeight="1" x14ac:dyDescent="0.25">
      <c r="A8" s="14" t="s">
        <v>2</v>
      </c>
      <c r="B8" s="18" t="s">
        <v>14</v>
      </c>
      <c r="C8" s="19" t="s">
        <v>6</v>
      </c>
      <c r="D8" s="18" t="s">
        <v>14</v>
      </c>
      <c r="E8" s="19" t="s">
        <v>6</v>
      </c>
      <c r="F8" s="18" t="s">
        <v>14</v>
      </c>
      <c r="G8" s="19" t="s">
        <v>6</v>
      </c>
      <c r="H8" s="7" t="s">
        <v>14</v>
      </c>
      <c r="I8" s="19" t="s">
        <v>6</v>
      </c>
      <c r="J8" s="18" t="s">
        <v>14</v>
      </c>
      <c r="K8" s="19" t="s">
        <v>6</v>
      </c>
      <c r="L8" s="7" t="s">
        <v>14</v>
      </c>
      <c r="M8" s="19" t="s">
        <v>6</v>
      </c>
      <c r="N8" s="18" t="s">
        <v>14</v>
      </c>
      <c r="O8" s="19" t="s">
        <v>6</v>
      </c>
    </row>
    <row r="9" spans="1:16" ht="16.5" customHeight="1" x14ac:dyDescent="0.25">
      <c r="A9" s="35" t="s">
        <v>0</v>
      </c>
      <c r="B9" s="70" t="s">
        <v>15</v>
      </c>
      <c r="C9" s="21" t="str">
        <f>LOOKUP(B9, streamtypes, LookUps!C$2:C$7)</f>
        <v>**</v>
      </c>
      <c r="D9" s="70" t="s">
        <v>15</v>
      </c>
      <c r="E9" s="21" t="str">
        <f>LOOKUP(D9, streamtypes, LookUps!C$2:C$7)</f>
        <v>**</v>
      </c>
      <c r="F9" s="70" t="s">
        <v>15</v>
      </c>
      <c r="G9" s="21" t="str">
        <f>LOOKUP(F9, streamtypes, LookUps!C$2:C$7)</f>
        <v>**</v>
      </c>
      <c r="H9" s="70" t="s">
        <v>15</v>
      </c>
      <c r="I9" s="21" t="str">
        <f>LOOKUP(H9, streamtypes, LookUps!C$2:C$7)</f>
        <v>**</v>
      </c>
      <c r="J9" s="70" t="s">
        <v>15</v>
      </c>
      <c r="K9" s="21" t="str">
        <f>LOOKUP(J9, streamtypes, LookUps!C$2:C$7)</f>
        <v>**</v>
      </c>
      <c r="L9" s="70" t="s">
        <v>15</v>
      </c>
      <c r="M9" s="21" t="str">
        <f>LOOKUP(L9, streamtypes, LookUps!C$2:C$7)</f>
        <v>**</v>
      </c>
      <c r="N9" s="70" t="s">
        <v>15</v>
      </c>
      <c r="O9" s="21" t="str">
        <f>LOOKUP(N9, streamtypes, LookUps!C$2:C$7)</f>
        <v>**</v>
      </c>
    </row>
    <row r="10" spans="1:16" ht="16.5" customHeight="1" x14ac:dyDescent="0.25">
      <c r="A10" s="35" t="s">
        <v>3</v>
      </c>
      <c r="B10" s="70" t="s">
        <v>15</v>
      </c>
      <c r="C10" s="21" t="str">
        <f>LOOKUP(B10, priority2, LookUps!G$2:G$6)</f>
        <v>**</v>
      </c>
      <c r="D10" s="70" t="s">
        <v>15</v>
      </c>
      <c r="E10" s="21" t="str">
        <f>LOOKUP(D10, priority2, LookUps!G$2:G$6)</f>
        <v>**</v>
      </c>
      <c r="F10" s="70" t="s">
        <v>15</v>
      </c>
      <c r="G10" s="21" t="str">
        <f>LOOKUP(F10, priority2, LookUps!G$2:G$6)</f>
        <v>**</v>
      </c>
      <c r="H10" s="73" t="s">
        <v>15</v>
      </c>
      <c r="I10" s="21" t="str">
        <f>LOOKUP(H10, priority2, LookUps!G$2:G$6)</f>
        <v>**</v>
      </c>
      <c r="J10" s="70" t="s">
        <v>15</v>
      </c>
      <c r="K10" s="21" t="str">
        <f>LOOKUP(J10, priority2, LookUps!G$2:G$6)</f>
        <v>**</v>
      </c>
      <c r="L10" s="73" t="s">
        <v>15</v>
      </c>
      <c r="M10" s="21" t="str">
        <f>LOOKUP(L10, priority2, LookUps!G$2:G$6)</f>
        <v>**</v>
      </c>
      <c r="N10" s="70" t="s">
        <v>15</v>
      </c>
      <c r="O10" s="21" t="str">
        <f>LOOKUP(N10, priority2, LookUps!G$2:G$6)</f>
        <v>**</v>
      </c>
    </row>
    <row r="11" spans="1:16" ht="16.5" customHeight="1" x14ac:dyDescent="0.25">
      <c r="A11" s="35" t="s">
        <v>10</v>
      </c>
      <c r="B11" s="70" t="s">
        <v>15</v>
      </c>
      <c r="C11" s="21" t="str">
        <f>LOOKUP(B11, netbenefit, LookUps!B$16:B$20)</f>
        <v>**</v>
      </c>
      <c r="D11" s="70" t="s">
        <v>15</v>
      </c>
      <c r="E11" s="21" t="str">
        <f>LOOKUP(D11, netbenefit, LookUps!B$16:B$20)</f>
        <v>**</v>
      </c>
      <c r="F11" s="70" t="s">
        <v>15</v>
      </c>
      <c r="G11" s="21" t="str">
        <f>LOOKUP(F11, netbenefit, LookUps!B$16:B$20)</f>
        <v>**</v>
      </c>
      <c r="H11" s="73" t="s">
        <v>15</v>
      </c>
      <c r="I11" s="21" t="str">
        <f>LOOKUP(H11, netbenefit, LookUps!B$16:B$20)</f>
        <v>**</v>
      </c>
      <c r="J11" s="70" t="s">
        <v>15</v>
      </c>
      <c r="K11" s="21" t="str">
        <f>LOOKUP(J11, netbenefit, LookUps!B$16:B$20)</f>
        <v>**</v>
      </c>
      <c r="L11" s="73" t="s">
        <v>15</v>
      </c>
      <c r="M11" s="21" t="str">
        <f>LOOKUP(L11, netbenefit, LookUps!B$16:B$20)</f>
        <v>**</v>
      </c>
      <c r="N11" s="70" t="s">
        <v>15</v>
      </c>
      <c r="O11" s="21" t="str">
        <f>LOOKUP(N11, netbenefit, LookUps!B$16:B$20)</f>
        <v>**</v>
      </c>
    </row>
    <row r="12" spans="1:16" ht="16.5" customHeight="1" x14ac:dyDescent="0.25">
      <c r="A12" s="35" t="s">
        <v>11</v>
      </c>
      <c r="B12" s="70" t="s">
        <v>15</v>
      </c>
      <c r="C12" s="21" t="str">
        <f>LOOKUP(B12, siteprotection, LookUps!F$16:F$18)</f>
        <v>**</v>
      </c>
      <c r="D12" s="70" t="s">
        <v>15</v>
      </c>
      <c r="E12" s="21" t="str">
        <f>LOOKUP(D12, siteprotection, LookUps!F$16:F$18)</f>
        <v>**</v>
      </c>
      <c r="F12" s="70" t="s">
        <v>15</v>
      </c>
      <c r="G12" s="21" t="str">
        <f>LOOKUP(F12, siteprotection, LookUps!F$16:F$18)</f>
        <v>**</v>
      </c>
      <c r="H12" s="73" t="s">
        <v>15</v>
      </c>
      <c r="I12" s="21" t="str">
        <f>LOOKUP(H12, siteprotection, LookUps!F$16:F$18)</f>
        <v>**</v>
      </c>
      <c r="J12" s="70" t="s">
        <v>15</v>
      </c>
      <c r="K12" s="21" t="str">
        <f>LOOKUP(J12, siteprotection, LookUps!F$16:F$18)</f>
        <v>**</v>
      </c>
      <c r="L12" s="73" t="s">
        <v>15</v>
      </c>
      <c r="M12" s="21" t="str">
        <f>LOOKUP(L12, siteprotection, LookUps!F$16:F$18)</f>
        <v>**</v>
      </c>
      <c r="N12" s="70" t="s">
        <v>15</v>
      </c>
      <c r="O12" s="21" t="str">
        <f>LOOKUP(N12, siteprotection, LookUps!F$16:F$18)</f>
        <v>**</v>
      </c>
    </row>
    <row r="13" spans="1:16" ht="16.5" customHeight="1" x14ac:dyDescent="0.25">
      <c r="A13" s="40" t="s">
        <v>36</v>
      </c>
      <c r="B13" s="6"/>
      <c r="C13" s="21">
        <f>SUM(C9:C12)</f>
        <v>0</v>
      </c>
      <c r="D13" s="20"/>
      <c r="E13" s="21">
        <f>SUM(E9:E12)</f>
        <v>0</v>
      </c>
      <c r="F13" s="20"/>
      <c r="G13" s="21">
        <f>SUM(G9:G12)</f>
        <v>0</v>
      </c>
      <c r="H13" s="6"/>
      <c r="I13" s="21">
        <f>SUM(I9:I12)</f>
        <v>0</v>
      </c>
      <c r="J13" s="20"/>
      <c r="K13" s="21">
        <f>SUM(K9:K12)</f>
        <v>0</v>
      </c>
      <c r="L13" s="6"/>
      <c r="M13" s="21">
        <f>SUM(M9:M12)</f>
        <v>0</v>
      </c>
      <c r="N13" s="20"/>
      <c r="O13" s="21">
        <f>SUM(O9:O12)</f>
        <v>0</v>
      </c>
    </row>
    <row r="14" spans="1:16" ht="16.5" customHeight="1" x14ac:dyDescent="0.25">
      <c r="A14" s="36" t="s">
        <v>41</v>
      </c>
      <c r="B14" s="72">
        <v>0</v>
      </c>
      <c r="C14" s="23"/>
      <c r="D14" s="71">
        <v>0</v>
      </c>
      <c r="E14" s="23"/>
      <c r="F14" s="72">
        <v>0</v>
      </c>
      <c r="G14" s="23"/>
      <c r="H14" s="72">
        <v>0</v>
      </c>
      <c r="I14" s="23"/>
      <c r="J14" s="71">
        <v>0</v>
      </c>
      <c r="K14" s="23"/>
      <c r="L14" s="72">
        <v>0</v>
      </c>
      <c r="M14" s="23"/>
      <c r="N14" s="71">
        <v>0</v>
      </c>
      <c r="O14" s="23"/>
    </row>
    <row r="15" spans="1:16" s="5" customFormat="1" ht="16.5" customHeight="1" x14ac:dyDescent="0.25">
      <c r="A15" s="17" t="s">
        <v>56</v>
      </c>
      <c r="B15" s="11"/>
      <c r="C15" s="108">
        <f>C13*B14</f>
        <v>0</v>
      </c>
      <c r="D15" s="11"/>
      <c r="E15" s="108">
        <f>E13*D14</f>
        <v>0</v>
      </c>
      <c r="F15" s="11"/>
      <c r="G15" s="108">
        <f>G13*F14</f>
        <v>0</v>
      </c>
      <c r="H15" s="11"/>
      <c r="I15" s="108">
        <f>I13*H14</f>
        <v>0</v>
      </c>
      <c r="J15" s="11"/>
      <c r="K15" s="108">
        <f>K13*J14</f>
        <v>0</v>
      </c>
      <c r="L15" s="103"/>
      <c r="M15" s="109">
        <f>M13*L14</f>
        <v>0</v>
      </c>
      <c r="N15" s="102"/>
      <c r="O15" s="109">
        <f>O13*N14</f>
        <v>0</v>
      </c>
    </row>
    <row r="16" spans="1:16" s="31" customFormat="1" x14ac:dyDescent="0.25">
      <c r="A16" s="51"/>
      <c r="B16" s="1"/>
      <c r="C16" s="8"/>
      <c r="D16" s="1"/>
      <c r="E16" s="2"/>
      <c r="F16" s="1"/>
      <c r="G16" s="2"/>
      <c r="H16" s="1"/>
      <c r="I16" s="2"/>
      <c r="J16" s="1"/>
      <c r="K16" s="2"/>
      <c r="L16" s="1"/>
      <c r="M16" s="2"/>
      <c r="N16" s="1"/>
      <c r="O16" s="2"/>
      <c r="P16" s="1"/>
    </row>
    <row r="17" spans="1:15" x14ac:dyDescent="0.25">
      <c r="A17" s="52" t="s">
        <v>53</v>
      </c>
      <c r="B17" s="4"/>
      <c r="C17" s="107">
        <f>C15+E15+G15+I15+K15+M15+O15</f>
        <v>0</v>
      </c>
      <c r="E17" s="2"/>
      <c r="G17" s="2"/>
      <c r="I17" s="2"/>
      <c r="K17" s="2"/>
      <c r="M17" s="2"/>
      <c r="O17" s="2"/>
    </row>
    <row r="18" spans="1:15" ht="16.5" customHeight="1" x14ac:dyDescent="0.25">
      <c r="A18" s="49" t="s">
        <v>83</v>
      </c>
      <c r="B18" s="73" t="s">
        <v>15</v>
      </c>
      <c r="C18" s="50">
        <f>LOOKUP(B18, location, LookUps!M$16:M$19)</f>
        <v>1</v>
      </c>
      <c r="D18"/>
      <c r="E18"/>
      <c r="F18"/>
      <c r="G18"/>
      <c r="H18"/>
      <c r="I18"/>
      <c r="J18"/>
      <c r="K18"/>
      <c r="L18"/>
      <c r="M18"/>
      <c r="N18"/>
      <c r="O18"/>
    </row>
    <row r="19" spans="1:15" ht="15.75" x14ac:dyDescent="0.25">
      <c r="A19" s="34" t="s">
        <v>42</v>
      </c>
      <c r="C19" s="106">
        <f>C17*C18</f>
        <v>0</v>
      </c>
    </row>
  </sheetData>
  <sheetProtection algorithmName="SHA-512" hashValue="KKtx0GAFWB7tUhNbLU8OOBjDUbJq0EdDzPUivT78zdyGz4M3C8Upn05sEPqZoEBwIUi/lGn9LBjWV1jwEHrYXQ==" saltValue="zNIecoJKfP2+OdU6qln/3Q==" spinCount="100000" sheet="1" selectLockedCells="1"/>
  <mergeCells count="14">
    <mergeCell ref="H6:I6"/>
    <mergeCell ref="J6:K6"/>
    <mergeCell ref="L6:M6"/>
    <mergeCell ref="N6:O6"/>
    <mergeCell ref="B6:C6"/>
    <mergeCell ref="D6:E6"/>
    <mergeCell ref="F6:G6"/>
    <mergeCell ref="L7:M7"/>
    <mergeCell ref="N7:O7"/>
    <mergeCell ref="B7:C7"/>
    <mergeCell ref="D7:E7"/>
    <mergeCell ref="F7:G7"/>
    <mergeCell ref="H7:I7"/>
    <mergeCell ref="J7:K7"/>
  </mergeCells>
  <dataValidations count="6">
    <dataValidation type="list" allowBlank="1" showInputMessage="1" showErrorMessage="1" prompt="Permitee-Responsible Projects Only" sqref="B18">
      <formula1>locationkind</formula1>
    </dataValidation>
    <dataValidation type="list" allowBlank="1" showInputMessage="1" showErrorMessage="1" sqref="N12 B12 D12 F12 H12 J12 L12">
      <formula1>siteprotection</formula1>
    </dataValidation>
    <dataValidation type="list" allowBlank="1" showInputMessage="1" showErrorMessage="1" sqref="B11 D11 F11 H11 J11 L11 N11">
      <formula1>netbenefit</formula1>
    </dataValidation>
    <dataValidation type="list" allowBlank="1" showInputMessage="1" showErrorMessage="1" sqref="B10 D10 F10 H10 J10 L10 N10">
      <formula1>priority2</formula1>
    </dataValidation>
    <dataValidation allowBlank="1" showInputMessage="1" showErrorMessage="1" prompt="Enter number here" sqref="B14 D14 F14 H14 J14 L14 N14"/>
    <dataValidation type="list" showInputMessage="1" showErrorMessage="1" sqref="B9 D9 F9 H9 J9 L9 N9">
      <formula1>streamtypes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zoomScaleNormal="100" workbookViewId="0">
      <selection activeCell="C22" sqref="C22"/>
    </sheetView>
  </sheetViews>
  <sheetFormatPr defaultColWidth="9.140625" defaultRowHeight="15" x14ac:dyDescent="0.25"/>
  <cols>
    <col min="1" max="1" width="17.5703125" style="1" customWidth="1"/>
    <col min="2" max="2" width="16.5703125" style="1" customWidth="1"/>
    <col min="3" max="3" width="30.7109375" style="54" customWidth="1"/>
    <col min="4" max="4" width="13" style="54" customWidth="1"/>
    <col min="5" max="5" width="34.7109375" style="54" customWidth="1"/>
    <col min="6" max="6" width="13.85546875" style="8" customWidth="1"/>
    <col min="7" max="7" width="34.7109375" style="54" customWidth="1"/>
    <col min="8" max="8" width="12.5703125" style="54" customWidth="1"/>
    <col min="9" max="9" width="34.7109375" style="54" customWidth="1"/>
    <col min="10" max="10" width="12.28515625" style="54" customWidth="1"/>
    <col min="11" max="11" width="34.7109375" style="54" customWidth="1"/>
    <col min="12" max="12" width="14.5703125" style="54" customWidth="1"/>
    <col min="13" max="13" width="30.5703125" style="54" customWidth="1"/>
    <col min="14" max="14" width="13.140625" style="1" customWidth="1"/>
    <col min="15" max="15" width="28.85546875" style="1" customWidth="1"/>
    <col min="16" max="16" width="14.5703125" style="1" customWidth="1"/>
    <col min="17" max="16384" width="9.140625" style="1"/>
  </cols>
  <sheetData>
    <row r="1" spans="1:17" s="64" customFormat="1" ht="31.5" customHeight="1" x14ac:dyDescent="0.3">
      <c r="A1" s="67" t="s">
        <v>709</v>
      </c>
      <c r="B1" s="65"/>
      <c r="C1" s="66"/>
      <c r="D1" s="65"/>
      <c r="E1" s="65"/>
      <c r="F1" s="65"/>
      <c r="G1" s="65"/>
      <c r="H1" s="65"/>
      <c r="I1" s="65"/>
      <c r="J1" s="65"/>
      <c r="K1" s="65"/>
      <c r="L1" s="65"/>
      <c r="M1" s="62"/>
      <c r="N1" s="62"/>
      <c r="O1" s="62"/>
    </row>
    <row r="2" spans="1:17" x14ac:dyDescent="0.25">
      <c r="A2" s="5" t="s">
        <v>38</v>
      </c>
      <c r="B2" s="166" t="str">
        <f>Summary!B2</f>
        <v>Type Project Name</v>
      </c>
      <c r="C2" s="166"/>
      <c r="D2" s="166"/>
      <c r="E2" s="74" t="s">
        <v>39</v>
      </c>
      <c r="F2" s="68">
        <f>Summary!B3</f>
        <v>42370</v>
      </c>
      <c r="N2" s="54"/>
      <c r="O2" s="54"/>
    </row>
    <row r="3" spans="1:17" customFormat="1" x14ac:dyDescent="0.25">
      <c r="A3" t="s">
        <v>46</v>
      </c>
    </row>
    <row r="4" spans="1:17" customFormat="1" x14ac:dyDescent="0.25">
      <c r="A4" t="s">
        <v>44</v>
      </c>
    </row>
    <row r="5" spans="1:17" customFormat="1" x14ac:dyDescent="0.25"/>
    <row r="6" spans="1:17" s="5" customFormat="1" x14ac:dyDescent="0.25">
      <c r="A6" s="32"/>
      <c r="B6" s="13"/>
      <c r="C6" s="161" t="s">
        <v>68</v>
      </c>
      <c r="D6" s="162"/>
      <c r="E6" s="161" t="s">
        <v>69</v>
      </c>
      <c r="F6" s="162"/>
      <c r="G6" s="161" t="s">
        <v>70</v>
      </c>
      <c r="H6" s="162"/>
      <c r="I6" s="161" t="s">
        <v>71</v>
      </c>
      <c r="J6" s="162"/>
      <c r="K6" s="161" t="s">
        <v>72</v>
      </c>
      <c r="L6" s="162"/>
      <c r="M6" s="161" t="s">
        <v>88</v>
      </c>
      <c r="N6" s="162"/>
      <c r="O6" s="161" t="s">
        <v>89</v>
      </c>
      <c r="P6" s="162"/>
    </row>
    <row r="7" spans="1:17" s="5" customFormat="1" x14ac:dyDescent="0.25">
      <c r="A7" s="32"/>
      <c r="B7" s="17" t="s">
        <v>66</v>
      </c>
      <c r="C7" s="159"/>
      <c r="D7" s="160"/>
      <c r="E7" s="159"/>
      <c r="F7" s="160"/>
      <c r="G7" s="159"/>
      <c r="H7" s="160"/>
      <c r="I7" s="159"/>
      <c r="J7" s="160"/>
      <c r="K7" s="159"/>
      <c r="L7" s="160"/>
      <c r="M7" s="159"/>
      <c r="N7" s="160"/>
      <c r="O7" s="159"/>
      <c r="P7" s="160"/>
      <c r="Q7"/>
    </row>
    <row r="8" spans="1:17" x14ac:dyDescent="0.25">
      <c r="A8" s="167" t="s">
        <v>58</v>
      </c>
      <c r="B8" s="168"/>
      <c r="C8" s="22" t="s">
        <v>45</v>
      </c>
      <c r="D8" s="37"/>
      <c r="E8" s="22" t="s">
        <v>45</v>
      </c>
      <c r="F8" s="23"/>
      <c r="G8" s="22" t="s">
        <v>45</v>
      </c>
      <c r="H8" s="37"/>
      <c r="I8" s="22" t="s">
        <v>45</v>
      </c>
      <c r="J8" s="37"/>
      <c r="K8" s="22" t="s">
        <v>45</v>
      </c>
      <c r="L8" s="37"/>
      <c r="M8" s="22" t="s">
        <v>45</v>
      </c>
      <c r="N8" s="37"/>
      <c r="O8" s="22" t="s">
        <v>45</v>
      </c>
      <c r="P8" s="37"/>
    </row>
    <row r="9" spans="1:17" s="3" customFormat="1" x14ac:dyDescent="0.25">
      <c r="A9" s="169" t="s">
        <v>73</v>
      </c>
      <c r="B9" s="170"/>
      <c r="C9" s="70"/>
      <c r="D9" s="38"/>
      <c r="E9" s="70"/>
      <c r="F9" s="21"/>
      <c r="G9" s="70"/>
      <c r="H9" s="38"/>
      <c r="I9" s="70">
        <v>0</v>
      </c>
      <c r="J9" s="38"/>
      <c r="K9" s="70">
        <v>0</v>
      </c>
      <c r="L9" s="38"/>
      <c r="M9" s="70">
        <v>0</v>
      </c>
      <c r="N9" s="38"/>
      <c r="O9" s="70">
        <v>0</v>
      </c>
      <c r="P9" s="38"/>
    </row>
    <row r="10" spans="1:17" s="3" customFormat="1" x14ac:dyDescent="0.25">
      <c r="A10" s="169" t="s">
        <v>74</v>
      </c>
      <c r="B10" s="170"/>
      <c r="C10" s="70"/>
      <c r="D10" s="38"/>
      <c r="E10" s="70"/>
      <c r="F10" s="21"/>
      <c r="G10" s="70"/>
      <c r="H10" s="38"/>
      <c r="I10" s="70">
        <v>0</v>
      </c>
      <c r="J10" s="38"/>
      <c r="K10" s="70">
        <v>0</v>
      </c>
      <c r="L10" s="38"/>
      <c r="M10" s="70">
        <v>0</v>
      </c>
      <c r="N10" s="38"/>
      <c r="O10" s="70">
        <v>0</v>
      </c>
      <c r="P10" s="38"/>
    </row>
    <row r="11" spans="1:17" s="3" customFormat="1" x14ac:dyDescent="0.25">
      <c r="A11" s="169" t="s">
        <v>59</v>
      </c>
      <c r="B11" s="170"/>
      <c r="C11" s="70"/>
      <c r="D11" s="38"/>
      <c r="E11" s="70"/>
      <c r="F11" s="21"/>
      <c r="G11" s="70"/>
      <c r="H11" s="38"/>
      <c r="I11" s="70">
        <v>0</v>
      </c>
      <c r="J11" s="38"/>
      <c r="K11" s="70">
        <v>0</v>
      </c>
      <c r="L11" s="38"/>
      <c r="M11" s="70">
        <v>0</v>
      </c>
      <c r="N11" s="38"/>
      <c r="O11" s="70">
        <v>0</v>
      </c>
      <c r="P11" s="38"/>
    </row>
    <row r="12" spans="1:17" x14ac:dyDescent="0.25">
      <c r="A12" s="3"/>
      <c r="B12" s="35"/>
      <c r="C12" s="39"/>
      <c r="D12" s="35"/>
      <c r="E12" s="39"/>
      <c r="F12" s="35"/>
      <c r="G12" s="39"/>
      <c r="H12" s="35"/>
      <c r="I12" s="39"/>
      <c r="J12" s="35"/>
      <c r="K12" s="39"/>
      <c r="L12" s="35"/>
      <c r="M12" s="39"/>
      <c r="N12" s="35"/>
      <c r="O12" s="39"/>
      <c r="P12" s="35"/>
    </row>
    <row r="13" spans="1:17" ht="15" customHeight="1" x14ac:dyDescent="0.25">
      <c r="A13" s="167" t="s">
        <v>2</v>
      </c>
      <c r="B13" s="168"/>
      <c r="C13" s="18" t="s">
        <v>14</v>
      </c>
      <c r="D13" s="19" t="s">
        <v>6</v>
      </c>
      <c r="E13" s="18" t="s">
        <v>14</v>
      </c>
      <c r="F13" s="19" t="s">
        <v>6</v>
      </c>
      <c r="G13" s="18" t="s">
        <v>14</v>
      </c>
      <c r="H13" s="19" t="s">
        <v>6</v>
      </c>
      <c r="I13" s="18" t="s">
        <v>14</v>
      </c>
      <c r="J13" s="19" t="s">
        <v>6</v>
      </c>
      <c r="K13" s="18" t="s">
        <v>14</v>
      </c>
      <c r="L13" s="19" t="s">
        <v>6</v>
      </c>
      <c r="M13" s="18" t="s">
        <v>14</v>
      </c>
      <c r="N13" s="19" t="s">
        <v>6</v>
      </c>
      <c r="O13" s="18" t="s">
        <v>14</v>
      </c>
      <c r="P13" s="19" t="s">
        <v>6</v>
      </c>
    </row>
    <row r="14" spans="1:17" x14ac:dyDescent="0.25">
      <c r="A14" s="171" t="s">
        <v>10</v>
      </c>
      <c r="B14" s="172"/>
      <c r="C14" s="70" t="s">
        <v>15</v>
      </c>
      <c r="D14" s="21" t="str">
        <f>LOOKUP(C14, buffertype2, LookUps!C$25:C$29)</f>
        <v>**</v>
      </c>
      <c r="E14" s="70" t="s">
        <v>15</v>
      </c>
      <c r="F14" s="21" t="str">
        <f>LOOKUP(E14, buffertype2, LookUps!C$25:C$29)</f>
        <v>**</v>
      </c>
      <c r="G14" s="70" t="s">
        <v>15</v>
      </c>
      <c r="H14" s="21" t="str">
        <f>LOOKUP(G14, buffertype2, LookUps!C$25:C$29)</f>
        <v>**</v>
      </c>
      <c r="I14" s="70" t="s">
        <v>15</v>
      </c>
      <c r="J14" s="21" t="str">
        <f>LOOKUP(I14, buffertype2, LookUps!C$25:C$29)</f>
        <v>**</v>
      </c>
      <c r="K14" s="70" t="s">
        <v>15</v>
      </c>
      <c r="L14" s="21" t="str">
        <f>LOOKUP(K14, buffertype2, LookUps!C$25:C$29)</f>
        <v>**</v>
      </c>
      <c r="M14" s="70" t="s">
        <v>15</v>
      </c>
      <c r="N14" s="21" t="str">
        <f>LOOKUP(M14, buffertype2, LookUps!C$25:C$29)</f>
        <v>**</v>
      </c>
      <c r="O14" s="70" t="s">
        <v>15</v>
      </c>
      <c r="P14" s="21" t="str">
        <f>LOOKUP(O14, buffertype2, LookUps!C$25:C$29)</f>
        <v>**</v>
      </c>
    </row>
    <row r="15" spans="1:17" x14ac:dyDescent="0.25">
      <c r="A15" s="169" t="s">
        <v>61</v>
      </c>
      <c r="B15" s="170"/>
      <c r="C15" s="70" t="s">
        <v>15</v>
      </c>
      <c r="D15" s="21" t="str">
        <f>LOOKUP(C15, supplementalbuffer, LookUps!G$25:G$28)</f>
        <v>**</v>
      </c>
      <c r="E15" s="70" t="s">
        <v>15</v>
      </c>
      <c r="F15" s="21" t="str">
        <f>LOOKUP(E15, supplementalbuffer, LookUps!G$25:G$28)</f>
        <v>**</v>
      </c>
      <c r="G15" s="70" t="s">
        <v>15</v>
      </c>
      <c r="H15" s="21" t="str">
        <f>LOOKUP(G15, supplementalbuffer, LookUps!G$25:G$28)</f>
        <v>**</v>
      </c>
      <c r="I15" s="70" t="s">
        <v>15</v>
      </c>
      <c r="J15" s="21" t="str">
        <f>LOOKUP(I15, supplementalbuffer, LookUps!G$25:G$28)</f>
        <v>**</v>
      </c>
      <c r="K15" s="70" t="s">
        <v>15</v>
      </c>
      <c r="L15" s="21" t="str">
        <f>LOOKUP(K15, supplementalbuffer, LookUps!G$25:G$28)</f>
        <v>**</v>
      </c>
      <c r="M15" s="70" t="s">
        <v>15</v>
      </c>
      <c r="N15" s="21" t="str">
        <f>LOOKUP(M15, supplementalbuffer, LookUps!G$25:G$28)</f>
        <v>**</v>
      </c>
      <c r="O15" s="70" t="s">
        <v>15</v>
      </c>
      <c r="P15" s="21" t="str">
        <f>LOOKUP(O15, supplementalbuffer, LookUps!G$25:G$28)</f>
        <v>**</v>
      </c>
    </row>
    <row r="16" spans="1:17" x14ac:dyDescent="0.25">
      <c r="A16" s="169" t="s">
        <v>11</v>
      </c>
      <c r="B16" s="170"/>
      <c r="C16" s="70" t="s">
        <v>15</v>
      </c>
      <c r="D16" s="21" t="str">
        <f>LOOKUP(C16, siteprotection, LookUps!F$16:F$18)</f>
        <v>**</v>
      </c>
      <c r="E16" s="70" t="s">
        <v>15</v>
      </c>
      <c r="F16" s="21" t="str">
        <f>LOOKUP(E16, siteprotection, LookUps!F$16:F$18)</f>
        <v>**</v>
      </c>
      <c r="G16" s="70" t="s">
        <v>15</v>
      </c>
      <c r="H16" s="21" t="str">
        <f>LOOKUP(G16, siteprotection, LookUps!F$16:F$18)</f>
        <v>**</v>
      </c>
      <c r="I16" s="70" t="s">
        <v>15</v>
      </c>
      <c r="J16" s="21" t="str">
        <f>LOOKUP(I16, siteprotection, LookUps!F$16:F$18)</f>
        <v>**</v>
      </c>
      <c r="K16" s="70" t="s">
        <v>15</v>
      </c>
      <c r="L16" s="21" t="str">
        <f>LOOKUP(K16, siteprotection, LookUps!F$16:F$18)</f>
        <v>**</v>
      </c>
      <c r="M16" s="70" t="s">
        <v>15</v>
      </c>
      <c r="N16" s="21" t="str">
        <f>LOOKUP(M16, siteprotection, LookUps!F$16:F$18)</f>
        <v>**</v>
      </c>
      <c r="O16" s="70" t="s">
        <v>15</v>
      </c>
      <c r="P16" s="21" t="str">
        <f>LOOKUP(O16, siteprotection, LookUps!F$16:F$18)</f>
        <v>**</v>
      </c>
    </row>
    <row r="17" spans="1:16" x14ac:dyDescent="0.25">
      <c r="A17" s="174" t="s">
        <v>25</v>
      </c>
      <c r="B17" s="175"/>
      <c r="C17" s="71" t="s">
        <v>15</v>
      </c>
      <c r="D17" s="23" t="str">
        <f>LOOKUP(C17, temporallag, LookUps!B$33:B$37)</f>
        <v>**</v>
      </c>
      <c r="E17" s="71" t="s">
        <v>15</v>
      </c>
      <c r="F17" s="23" t="str">
        <f>LOOKUP(E17, temporallag, LookUps!B$33:B$37)</f>
        <v>**</v>
      </c>
      <c r="G17" s="71" t="s">
        <v>15</v>
      </c>
      <c r="H17" s="23" t="str">
        <f>LOOKUP(G17, temporallag, LookUps!B$33:B$37)</f>
        <v>**</v>
      </c>
      <c r="I17" s="71" t="s">
        <v>15</v>
      </c>
      <c r="J17" s="23" t="str">
        <f>LOOKUP(I17, temporallag, LookUps!B$33:B$37)</f>
        <v>**</v>
      </c>
      <c r="K17" s="71" t="s">
        <v>15</v>
      </c>
      <c r="L17" s="23" t="str">
        <f>LOOKUP(K17, temporallag, LookUps!B$33:B$37)</f>
        <v>**</v>
      </c>
      <c r="M17" s="71" t="s">
        <v>15</v>
      </c>
      <c r="N17" s="23" t="str">
        <f>LOOKUP(M17, temporallag, LookUps!B$33:B$37)</f>
        <v>**</v>
      </c>
      <c r="O17" s="71" t="s">
        <v>15</v>
      </c>
      <c r="P17" s="23" t="str">
        <f>LOOKUP(O17, temporallag, LookUps!B$33:B$37)</f>
        <v>**</v>
      </c>
    </row>
    <row r="18" spans="1:16" x14ac:dyDescent="0.25">
      <c r="A18" s="176" t="s">
        <v>8</v>
      </c>
      <c r="B18" s="177"/>
      <c r="C18" s="20"/>
      <c r="D18" s="21">
        <f>SUM(D14:D17)</f>
        <v>0</v>
      </c>
      <c r="E18" s="20"/>
      <c r="F18" s="21">
        <f>SUM(F14:F17)</f>
        <v>0</v>
      </c>
      <c r="G18" s="20"/>
      <c r="H18" s="21">
        <f>SUM(H14:H17)</f>
        <v>0</v>
      </c>
      <c r="I18" s="20"/>
      <c r="J18" s="21">
        <f>SUM(J14:J17)</f>
        <v>0</v>
      </c>
      <c r="K18" s="20"/>
      <c r="L18" s="21">
        <f>SUM(L14:L17)</f>
        <v>0</v>
      </c>
      <c r="M18" s="20"/>
      <c r="N18" s="21">
        <f>SUM(N14:N17)</f>
        <v>0</v>
      </c>
      <c r="O18" s="20"/>
      <c r="P18" s="21">
        <f>SUM(P14:P17)</f>
        <v>0</v>
      </c>
    </row>
    <row r="19" spans="1:16" x14ac:dyDescent="0.25">
      <c r="A19" s="182" t="s">
        <v>60</v>
      </c>
      <c r="B19" s="183"/>
      <c r="C19" s="20"/>
      <c r="D19" s="151">
        <v>0</v>
      </c>
      <c r="E19" s="20"/>
      <c r="F19" s="151"/>
      <c r="G19" s="20"/>
      <c r="H19" s="152"/>
      <c r="I19" s="20"/>
      <c r="J19" s="152"/>
      <c r="K19" s="20"/>
      <c r="L19" s="152"/>
      <c r="M19" s="20"/>
      <c r="N19" s="152"/>
      <c r="O19" s="20"/>
      <c r="P19" s="152"/>
    </row>
    <row r="20" spans="1:16" x14ac:dyDescent="0.25">
      <c r="A20" s="57"/>
      <c r="B20" s="58" t="s">
        <v>57</v>
      </c>
      <c r="C20" s="20"/>
      <c r="D20" s="21">
        <f>D18*D19*0.01</f>
        <v>0</v>
      </c>
      <c r="E20" s="20"/>
      <c r="F20" s="21">
        <f>F18*F19*0.01</f>
        <v>0</v>
      </c>
      <c r="G20" s="20"/>
      <c r="H20" s="21">
        <f>H18*H19*0.01</f>
        <v>0</v>
      </c>
      <c r="I20" s="20"/>
      <c r="J20" s="21">
        <f>J18*J19*0.01</f>
        <v>0</v>
      </c>
      <c r="K20" s="20"/>
      <c r="L20" s="21">
        <f>L18*L19*0.01</f>
        <v>0</v>
      </c>
      <c r="M20" s="20"/>
      <c r="N20" s="21">
        <f>N18*N19*0.01</f>
        <v>0</v>
      </c>
      <c r="O20" s="20"/>
      <c r="P20" s="21">
        <f>P18*P19*0.01</f>
        <v>0</v>
      </c>
    </row>
    <row r="21" spans="1:16" x14ac:dyDescent="0.25">
      <c r="A21" s="111"/>
      <c r="B21" s="112" t="s">
        <v>84</v>
      </c>
      <c r="C21" s="70" t="s">
        <v>15</v>
      </c>
      <c r="D21" s="21">
        <f>LOOKUP(C21, supplemental3, LookUps!J33:J35)</f>
        <v>1</v>
      </c>
      <c r="E21" s="70" t="s">
        <v>15</v>
      </c>
      <c r="F21" s="21">
        <f>LOOKUP(E21, supplemental3, LookUps!J33:J35)</f>
        <v>1</v>
      </c>
      <c r="G21" s="70" t="s">
        <v>15</v>
      </c>
      <c r="H21" s="21">
        <f>LOOKUP(G21, supplemental3, LookUps!J33:J35)</f>
        <v>1</v>
      </c>
      <c r="I21" s="70" t="s">
        <v>15</v>
      </c>
      <c r="J21" s="21">
        <f>LOOKUP(I21, supplemental3, LookUps!J33:J35)</f>
        <v>1</v>
      </c>
      <c r="K21" s="70" t="s">
        <v>15</v>
      </c>
      <c r="L21" s="21">
        <f>LOOKUP(K21, supplemental3, LookUps!J33:J35)</f>
        <v>1</v>
      </c>
      <c r="M21" s="70" t="s">
        <v>15</v>
      </c>
      <c r="N21" s="21">
        <f>LOOKUP(M21, supplemental3, LookUps!J33:J35)</f>
        <v>1</v>
      </c>
      <c r="O21" s="70" t="s">
        <v>15</v>
      </c>
      <c r="P21" s="21">
        <f>LOOKUP(O21, supplemental3, LookUps!J33:J35)</f>
        <v>1</v>
      </c>
    </row>
    <row r="22" spans="1:16" x14ac:dyDescent="0.25">
      <c r="A22" s="178" t="s">
        <v>83</v>
      </c>
      <c r="B22" s="179"/>
      <c r="C22" s="71" t="s">
        <v>15</v>
      </c>
      <c r="D22" s="23">
        <f>LOOKUP(C22, location2, LookUps!F33:F35)</f>
        <v>1</v>
      </c>
      <c r="E22" s="71" t="s">
        <v>15</v>
      </c>
      <c r="F22" s="23">
        <f>LOOKUP(E22, location2, LookUps!F33:F35)</f>
        <v>1</v>
      </c>
      <c r="G22" s="71" t="s">
        <v>15</v>
      </c>
      <c r="H22" s="23">
        <f>LOOKUP(G22, location2, LookUps!F33:F35)</f>
        <v>1</v>
      </c>
      <c r="I22" s="71" t="s">
        <v>15</v>
      </c>
      <c r="J22" s="23">
        <f>LOOKUP(I22, location2, LookUps!F33:F35)</f>
        <v>1</v>
      </c>
      <c r="K22" s="71" t="s">
        <v>15</v>
      </c>
      <c r="L22" s="23">
        <f>LOOKUP(K22, location2, LookUps!F33:F35)</f>
        <v>1</v>
      </c>
      <c r="M22" s="71" t="s">
        <v>15</v>
      </c>
      <c r="N22" s="23">
        <f>LOOKUP(M22, location2, LookUps!F33:F35)</f>
        <v>1</v>
      </c>
      <c r="O22" s="71" t="s">
        <v>15</v>
      </c>
      <c r="P22" s="23">
        <f>LOOKUP(O22, location2, LookUps!F33:F35)</f>
        <v>1</v>
      </c>
    </row>
    <row r="23" spans="1:16" s="5" customFormat="1" ht="17.25" customHeight="1" x14ac:dyDescent="0.25">
      <c r="A23" s="180" t="s">
        <v>19</v>
      </c>
      <c r="B23" s="181"/>
      <c r="C23" s="104"/>
      <c r="D23" s="105">
        <f>D20*D21*D22</f>
        <v>0</v>
      </c>
      <c r="E23" s="104"/>
      <c r="F23" s="105">
        <f>F20*F21*F22</f>
        <v>0</v>
      </c>
      <c r="G23" s="104"/>
      <c r="H23" s="105">
        <f>H20*H21*H22</f>
        <v>0</v>
      </c>
      <c r="I23" s="104"/>
      <c r="J23" s="105">
        <f>J20*J21*J22</f>
        <v>0</v>
      </c>
      <c r="K23" s="104"/>
      <c r="L23" s="105">
        <f>L20*L21*L22</f>
        <v>0</v>
      </c>
      <c r="M23" s="104"/>
      <c r="N23" s="105">
        <f>N20*N21*N22</f>
        <v>0</v>
      </c>
      <c r="O23" s="104"/>
      <c r="P23" s="105">
        <f>P20*P21*P22</f>
        <v>0</v>
      </c>
    </row>
    <row r="24" spans="1:16" s="3" customFormat="1" ht="63.75" customHeight="1" x14ac:dyDescent="0.25">
      <c r="A24" s="184" t="s">
        <v>75</v>
      </c>
      <c r="B24" s="184"/>
      <c r="C24" s="173"/>
      <c r="D24" s="173"/>
      <c r="E24" s="173"/>
      <c r="F24" s="173"/>
      <c r="G24" s="164"/>
      <c r="H24" s="165"/>
      <c r="I24" s="164"/>
      <c r="J24" s="165"/>
      <c r="K24" s="164"/>
      <c r="L24" s="165"/>
      <c r="M24" s="164"/>
      <c r="N24" s="165"/>
      <c r="O24" s="164"/>
      <c r="P24" s="165"/>
    </row>
    <row r="25" spans="1:16" x14ac:dyDescent="0.25">
      <c r="D25" s="8"/>
      <c r="H25" s="8"/>
      <c r="J25" s="8"/>
      <c r="L25" s="8"/>
      <c r="M25" s="1"/>
    </row>
    <row r="26" spans="1:16" ht="16.5" customHeight="1" x14ac:dyDescent="0.25">
      <c r="C26" s="33" t="s">
        <v>42</v>
      </c>
      <c r="D26" s="106">
        <f>D23+F23+H23+J23+L23+N23+P23</f>
        <v>0</v>
      </c>
    </row>
    <row r="28" spans="1:16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6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6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6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6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3:13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3:13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3:13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3:13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3:13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3:13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3:13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3:13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3:13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3:13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3:13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3:13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3:13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3:13" x14ac:dyDescent="0.2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3:13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3:13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3:13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3:13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3:13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3:13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3:13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3:13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3:13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3:13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3:13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3:13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3:13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3:13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3:13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3:13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3:13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3:13" x14ac:dyDescent="0.2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3:13" x14ac:dyDescent="0.2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3:13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3:13" x14ac:dyDescent="0.2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3:13" x14ac:dyDescent="0.2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</sheetData>
  <sheetProtection algorithmName="SHA-512" hashValue="bxFkfmTpUUbJffQrz2JFY1UQOpA+s7DpNZJD3baQUgzA/kVm2PpyJrogAHnafmr8InUqqLA13c+n05BMwt74HA==" saltValue="mbsZxWnpuALR0/MugCEknA==" spinCount="100000" sheet="1" objects="1" scenarios="1" selectLockedCells="1"/>
  <mergeCells count="36">
    <mergeCell ref="M6:N6"/>
    <mergeCell ref="M7:N7"/>
    <mergeCell ref="M24:N24"/>
    <mergeCell ref="O6:P6"/>
    <mergeCell ref="O7:P7"/>
    <mergeCell ref="O24:P24"/>
    <mergeCell ref="C24:D24"/>
    <mergeCell ref="E24:F24"/>
    <mergeCell ref="A16:B16"/>
    <mergeCell ref="A17:B17"/>
    <mergeCell ref="A18:B18"/>
    <mergeCell ref="A22:B22"/>
    <mergeCell ref="A23:B23"/>
    <mergeCell ref="A19:B19"/>
    <mergeCell ref="A24:B24"/>
    <mergeCell ref="A9:B9"/>
    <mergeCell ref="A10:B10"/>
    <mergeCell ref="A11:B11"/>
    <mergeCell ref="A13:B13"/>
    <mergeCell ref="A14:B14"/>
    <mergeCell ref="G24:H24"/>
    <mergeCell ref="I24:J24"/>
    <mergeCell ref="K24:L24"/>
    <mergeCell ref="B2:D2"/>
    <mergeCell ref="C7:D7"/>
    <mergeCell ref="E7:F7"/>
    <mergeCell ref="G7:H7"/>
    <mergeCell ref="I7:J7"/>
    <mergeCell ref="K7:L7"/>
    <mergeCell ref="K6:L6"/>
    <mergeCell ref="A8:B8"/>
    <mergeCell ref="A15:B15"/>
    <mergeCell ref="C6:D6"/>
    <mergeCell ref="E6:F6"/>
    <mergeCell ref="G6:H6"/>
    <mergeCell ref="I6:J6"/>
  </mergeCells>
  <dataValidations count="6">
    <dataValidation type="list" allowBlank="1" showInputMessage="1" showErrorMessage="1" sqref="C14 K14 I14 G14 E14 M14 O14">
      <formula1>buffertype2</formula1>
    </dataValidation>
    <dataValidation type="list" allowBlank="1" showInputMessage="1" showErrorMessage="1" sqref="C15 K15 I15 G15 E15 M15 O15">
      <formula1>supplementalbuffer</formula1>
    </dataValidation>
    <dataValidation type="list" allowBlank="1" showInputMessage="1" showErrorMessage="1" sqref="K16 C16 E16 G16 I16 M16 O16">
      <formula1>siteprotection</formula1>
    </dataValidation>
    <dataValidation type="list" allowBlank="1" showInputMessage="1" showErrorMessage="1" sqref="C17 E17 G17 I17 K17 M17 O17">
      <formula1>temporallag</formula1>
    </dataValidation>
    <dataValidation type="list" allowBlank="1" showInputMessage="1" showErrorMessage="1" sqref="C22 K22 I22 G22 E22 M22 O22">
      <formula1>location2</formula1>
    </dataValidation>
    <dataValidation type="list" allowBlank="1" showInputMessage="1" showErrorMessage="1" sqref="C21 E21 G21 I21 K21 M21 O21">
      <formula1>supplemental3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Normal="100" workbookViewId="0">
      <selection activeCell="C9" sqref="C9"/>
    </sheetView>
  </sheetViews>
  <sheetFormatPr defaultColWidth="9.140625" defaultRowHeight="15" x14ac:dyDescent="0.25"/>
  <cols>
    <col min="1" max="1" width="15.42578125" style="1" customWidth="1"/>
    <col min="2" max="2" width="35" style="1" customWidth="1"/>
    <col min="3" max="3" width="20.7109375" style="1" customWidth="1"/>
    <col min="4" max="4" width="10.42578125" style="8" customWidth="1"/>
    <col min="5" max="5" width="29" style="1" customWidth="1"/>
    <col min="6" max="7" width="7" customWidth="1"/>
    <col min="8" max="15" width="7" style="1" customWidth="1"/>
    <col min="16" max="16" width="8.7109375" style="1" customWidth="1"/>
    <col min="17" max="16384" width="9.140625" style="1"/>
  </cols>
  <sheetData>
    <row r="1" spans="1:16" ht="34.5" customHeight="1" x14ac:dyDescent="0.3">
      <c r="A1" s="67" t="s">
        <v>710</v>
      </c>
      <c r="B1" s="67"/>
      <c r="C1" s="60"/>
      <c r="D1" s="61"/>
      <c r="E1" s="60"/>
      <c r="H1" s="54"/>
      <c r="I1" s="54"/>
      <c r="J1" s="54"/>
      <c r="K1" s="54"/>
      <c r="L1" s="54"/>
      <c r="M1" s="54"/>
      <c r="N1" s="54"/>
      <c r="O1" s="54"/>
      <c r="P1" s="54"/>
    </row>
    <row r="2" spans="1:16" x14ac:dyDescent="0.25">
      <c r="A2" s="75" t="s">
        <v>38</v>
      </c>
      <c r="B2" s="185" t="str">
        <f>Summary!B2</f>
        <v>Type Project Name</v>
      </c>
      <c r="C2" s="185"/>
      <c r="D2" s="11" t="s">
        <v>39</v>
      </c>
      <c r="E2" s="68">
        <f>Summary!B3</f>
        <v>42370</v>
      </c>
      <c r="H2" s="9"/>
      <c r="I2" s="9"/>
      <c r="J2" s="9"/>
      <c r="K2" s="9"/>
      <c r="L2" s="9"/>
      <c r="M2" s="9"/>
      <c r="N2" s="9"/>
      <c r="O2" s="9"/>
    </row>
    <row r="3" spans="1:16" customFormat="1" x14ac:dyDescent="0.25">
      <c r="A3" t="s">
        <v>702</v>
      </c>
      <c r="C3" s="53"/>
    </row>
    <row r="4" spans="1:16" customFormat="1" x14ac:dyDescent="0.25">
      <c r="A4" t="s">
        <v>44</v>
      </c>
      <c r="C4" s="53"/>
    </row>
    <row r="5" spans="1:16" customFormat="1" x14ac:dyDescent="0.25">
      <c r="A5" t="s">
        <v>54</v>
      </c>
      <c r="C5" s="53"/>
    </row>
    <row r="6" spans="1:16" x14ac:dyDescent="0.25">
      <c r="A6" s="1" t="s">
        <v>701</v>
      </c>
      <c r="B6" s="3"/>
      <c r="C6" s="50"/>
      <c r="D6" s="1"/>
    </row>
    <row r="7" spans="1:16" x14ac:dyDescent="0.25">
      <c r="C7" s="8"/>
      <c r="D7" s="1"/>
    </row>
    <row r="8" spans="1:16" x14ac:dyDescent="0.25">
      <c r="C8" s="8"/>
      <c r="D8" s="1"/>
    </row>
    <row r="9" spans="1:16" x14ac:dyDescent="0.25">
      <c r="A9" s="1" t="s">
        <v>77</v>
      </c>
      <c r="C9" s="76"/>
      <c r="D9" s="1"/>
    </row>
    <row r="10" spans="1:16" x14ac:dyDescent="0.25">
      <c r="A10" s="1" t="s">
        <v>705</v>
      </c>
      <c r="C10" s="76"/>
      <c r="D10" s="1"/>
    </row>
    <row r="11" spans="1:16" ht="15.75" x14ac:dyDescent="0.25">
      <c r="A11" s="34" t="s">
        <v>42</v>
      </c>
      <c r="C11" s="8">
        <f>C10*1000*C9</f>
        <v>0</v>
      </c>
      <c r="D11" s="1"/>
    </row>
  </sheetData>
  <sheetProtection algorithmName="SHA-512" hashValue="2g4c/GVwMvOLCY4QjGmahPseKycwVJSFHXpQBov5sALlhr6M/e4Mabfd/LecnyoXKYLBg6o3qDRDXgX0uPkvAA==" saltValue="FTU7jgPIAil5tkQhcMwvvg==" spinCount="100000" sheet="1" objects="1" scenarios="1" selectLockedCells="1"/>
  <mergeCells count="1">
    <mergeCell ref="B2:C2"/>
  </mergeCells>
  <dataValidations count="1">
    <dataValidation type="decimal" errorStyle="warning" allowBlank="1" showInputMessage="1" showErrorMessage="1" errorTitle="Maximum miles = 50" error="Value must be 50 or less." sqref="C10">
      <formula1>0</formula1>
      <formula2>50</formula2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7"/>
  <sheetViews>
    <sheetView workbookViewId="0">
      <selection activeCell="P9" sqref="P9"/>
    </sheetView>
  </sheetViews>
  <sheetFormatPr defaultRowHeight="15" x14ac:dyDescent="0.25"/>
  <cols>
    <col min="2" max="2" width="14.5703125" customWidth="1"/>
    <col min="3" max="3" width="22.28515625" customWidth="1"/>
    <col min="4" max="4" width="34.5703125" customWidth="1"/>
    <col min="7" max="7" width="47.42578125" customWidth="1"/>
    <col min="8" max="8" width="10.85546875" customWidth="1"/>
    <col min="11" max="11" width="11.140625" customWidth="1"/>
  </cols>
  <sheetData>
    <row r="1" spans="1:11" ht="21" x14ac:dyDescent="0.35">
      <c r="A1" s="187" t="s">
        <v>703</v>
      </c>
      <c r="B1" s="187"/>
      <c r="C1" s="187"/>
      <c r="D1" s="187"/>
      <c r="H1" s="123"/>
      <c r="I1" s="123"/>
      <c r="J1" s="123"/>
      <c r="K1" s="123"/>
    </row>
    <row r="2" spans="1:11" x14ac:dyDescent="0.25">
      <c r="H2" s="123"/>
      <c r="I2" s="123"/>
      <c r="J2" s="123"/>
      <c r="K2" s="123"/>
    </row>
    <row r="3" spans="1:11" x14ac:dyDescent="0.25">
      <c r="A3" s="188" t="s">
        <v>704</v>
      </c>
      <c r="B3" s="188"/>
      <c r="C3" s="188"/>
      <c r="H3" s="123"/>
      <c r="I3" s="123"/>
      <c r="J3" s="123" t="s">
        <v>91</v>
      </c>
      <c r="K3" s="124">
        <v>42573</v>
      </c>
    </row>
    <row r="4" spans="1:11" x14ac:dyDescent="0.25">
      <c r="A4" s="188" t="s">
        <v>92</v>
      </c>
      <c r="B4" s="188"/>
      <c r="C4" s="188"/>
      <c r="H4" s="123"/>
      <c r="I4" s="123"/>
      <c r="J4" s="123"/>
      <c r="K4" s="123"/>
    </row>
    <row r="5" spans="1:11" x14ac:dyDescent="0.25">
      <c r="A5" s="189" t="s">
        <v>93</v>
      </c>
      <c r="B5" s="189"/>
      <c r="C5" s="189"/>
      <c r="D5" s="189"/>
      <c r="E5" s="189"/>
      <c r="F5" s="189"/>
      <c r="G5" s="189"/>
      <c r="H5" s="123"/>
      <c r="I5" s="123"/>
      <c r="J5" s="123"/>
      <c r="K5" s="123"/>
    </row>
    <row r="6" spans="1:11" x14ac:dyDescent="0.25">
      <c r="H6" s="123"/>
      <c r="I6" s="123"/>
      <c r="J6" s="123"/>
      <c r="K6" s="123"/>
    </row>
    <row r="7" spans="1:11" x14ac:dyDescent="0.25">
      <c r="A7" s="188" t="s">
        <v>94</v>
      </c>
      <c r="B7" s="188"/>
      <c r="C7" s="188"/>
      <c r="D7" s="188"/>
      <c r="E7" s="188"/>
      <c r="F7" s="188"/>
      <c r="H7" s="123"/>
      <c r="I7" s="123"/>
      <c r="J7" s="123"/>
      <c r="K7" s="123"/>
    </row>
    <row r="8" spans="1:11" x14ac:dyDescent="0.25">
      <c r="A8" s="188" t="s">
        <v>95</v>
      </c>
      <c r="B8" s="188"/>
      <c r="C8" s="188"/>
      <c r="D8" s="188"/>
      <c r="E8" s="188"/>
      <c r="F8" s="188"/>
      <c r="G8" s="188"/>
      <c r="H8" s="123"/>
      <c r="I8" s="123"/>
      <c r="J8" s="123"/>
      <c r="K8" s="123"/>
    </row>
    <row r="9" spans="1:11" x14ac:dyDescent="0.25">
      <c r="H9" s="123"/>
      <c r="I9" s="123"/>
      <c r="J9" s="123"/>
      <c r="K9" s="123"/>
    </row>
    <row r="10" spans="1:11" x14ac:dyDescent="0.25">
      <c r="A10" s="186" t="s">
        <v>96</v>
      </c>
      <c r="B10" s="186"/>
      <c r="C10" s="186"/>
      <c r="D10" s="186"/>
      <c r="E10" s="125"/>
      <c r="F10" s="125"/>
      <c r="G10" s="125"/>
      <c r="H10" s="126"/>
      <c r="I10" s="126"/>
      <c r="J10" s="126"/>
      <c r="K10" s="126"/>
    </row>
    <row r="11" spans="1:11" ht="30" x14ac:dyDescent="0.25">
      <c r="A11" s="127" t="s">
        <v>97</v>
      </c>
      <c r="B11" s="127" t="s">
        <v>98</v>
      </c>
      <c r="C11" s="127" t="s">
        <v>99</v>
      </c>
      <c r="D11" s="127" t="s">
        <v>100</v>
      </c>
      <c r="E11" s="128" t="s">
        <v>101</v>
      </c>
      <c r="F11" s="128" t="s">
        <v>102</v>
      </c>
      <c r="G11" s="127" t="s">
        <v>103</v>
      </c>
      <c r="H11" s="128" t="s">
        <v>104</v>
      </c>
      <c r="I11" s="128" t="s">
        <v>105</v>
      </c>
      <c r="J11" s="128" t="s">
        <v>106</v>
      </c>
      <c r="K11" s="129" t="s">
        <v>9</v>
      </c>
    </row>
    <row r="12" spans="1:11" x14ac:dyDescent="0.25">
      <c r="A12" t="s">
        <v>107</v>
      </c>
      <c r="B12" t="s">
        <v>108</v>
      </c>
      <c r="C12" t="s">
        <v>109</v>
      </c>
      <c r="D12" t="s">
        <v>110</v>
      </c>
      <c r="E12" s="123">
        <v>10</v>
      </c>
      <c r="F12" s="123">
        <v>441</v>
      </c>
      <c r="G12" t="s">
        <v>111</v>
      </c>
      <c r="H12" s="123">
        <v>657</v>
      </c>
      <c r="I12" s="123">
        <v>650799</v>
      </c>
      <c r="J12" s="123">
        <v>4678546</v>
      </c>
      <c r="K12" s="130">
        <v>0.9</v>
      </c>
    </row>
    <row r="13" spans="1:11" x14ac:dyDescent="0.25">
      <c r="A13" s="131" t="s">
        <v>112</v>
      </c>
      <c r="B13" s="131" t="s">
        <v>113</v>
      </c>
      <c r="C13" s="131" t="s">
        <v>114</v>
      </c>
      <c r="D13" s="131" t="s">
        <v>115</v>
      </c>
      <c r="E13" s="132">
        <v>2</v>
      </c>
      <c r="F13" s="132" t="s">
        <v>116</v>
      </c>
      <c r="G13" s="131" t="s">
        <v>117</v>
      </c>
      <c r="H13" s="132">
        <v>632</v>
      </c>
      <c r="I13" s="132">
        <v>485982</v>
      </c>
      <c r="J13" s="132">
        <v>4777823</v>
      </c>
      <c r="K13" s="133">
        <v>0.14000000000000001</v>
      </c>
    </row>
    <row r="14" spans="1:11" x14ac:dyDescent="0.25">
      <c r="A14" t="s">
        <v>118</v>
      </c>
      <c r="B14" t="s">
        <v>113</v>
      </c>
      <c r="C14" t="s">
        <v>119</v>
      </c>
      <c r="D14" t="s">
        <v>120</v>
      </c>
      <c r="E14" s="123" t="s">
        <v>116</v>
      </c>
      <c r="F14" s="123" t="s">
        <v>116</v>
      </c>
      <c r="G14" t="s">
        <v>117</v>
      </c>
      <c r="H14" s="123">
        <v>103</v>
      </c>
      <c r="I14" s="123">
        <v>482826</v>
      </c>
      <c r="J14" s="123">
        <v>4777689</v>
      </c>
      <c r="K14" s="130">
        <v>0.35</v>
      </c>
    </row>
    <row r="15" spans="1:11" x14ac:dyDescent="0.25">
      <c r="A15" s="131" t="s">
        <v>121</v>
      </c>
      <c r="B15" s="131" t="s">
        <v>113</v>
      </c>
      <c r="C15" s="131" t="s">
        <v>119</v>
      </c>
      <c r="D15" s="131" t="s">
        <v>122</v>
      </c>
      <c r="E15" s="132">
        <v>3</v>
      </c>
      <c r="F15" s="132">
        <v>104</v>
      </c>
      <c r="G15" s="131" t="s">
        <v>117</v>
      </c>
      <c r="H15" s="132">
        <v>105</v>
      </c>
      <c r="I15" s="132">
        <v>483875</v>
      </c>
      <c r="J15" s="132">
        <v>4777241</v>
      </c>
      <c r="K15" s="133">
        <v>0.56000000000000005</v>
      </c>
    </row>
    <row r="16" spans="1:11" x14ac:dyDescent="0.25">
      <c r="A16" t="s">
        <v>123</v>
      </c>
      <c r="B16" t="s">
        <v>124</v>
      </c>
      <c r="C16" t="s">
        <v>125</v>
      </c>
      <c r="D16" t="s">
        <v>126</v>
      </c>
      <c r="E16" s="123">
        <v>1</v>
      </c>
      <c r="F16" s="123" t="s">
        <v>116</v>
      </c>
      <c r="G16" t="s">
        <v>127</v>
      </c>
      <c r="H16" s="123">
        <v>207</v>
      </c>
      <c r="I16" s="123">
        <v>663817</v>
      </c>
      <c r="J16" s="123">
        <v>4684925</v>
      </c>
      <c r="K16" s="130">
        <v>0.7</v>
      </c>
    </row>
    <row r="17" spans="1:11" x14ac:dyDescent="0.25">
      <c r="A17" s="131" t="s">
        <v>128</v>
      </c>
      <c r="B17" s="131" t="s">
        <v>129</v>
      </c>
      <c r="C17" s="131" t="s">
        <v>130</v>
      </c>
      <c r="D17" s="131" t="s">
        <v>131</v>
      </c>
      <c r="E17" s="132">
        <v>20</v>
      </c>
      <c r="F17" s="132">
        <v>120</v>
      </c>
      <c r="G17" s="131" t="s">
        <v>132</v>
      </c>
      <c r="H17" s="132">
        <v>826</v>
      </c>
      <c r="I17" s="132">
        <v>509624</v>
      </c>
      <c r="J17" s="132">
        <v>4796156</v>
      </c>
      <c r="K17" s="133">
        <v>0.7</v>
      </c>
    </row>
    <row r="18" spans="1:11" x14ac:dyDescent="0.25">
      <c r="A18" t="s">
        <v>133</v>
      </c>
      <c r="B18" t="s">
        <v>134</v>
      </c>
      <c r="C18" t="s">
        <v>135</v>
      </c>
      <c r="D18" t="s">
        <v>136</v>
      </c>
      <c r="E18" s="123">
        <v>1</v>
      </c>
      <c r="F18" s="123">
        <v>30</v>
      </c>
      <c r="G18" t="s">
        <v>137</v>
      </c>
      <c r="H18" s="123">
        <v>437</v>
      </c>
      <c r="I18" s="123">
        <v>400717</v>
      </c>
      <c r="J18" s="123">
        <v>4707397</v>
      </c>
      <c r="K18" s="130">
        <v>7.0000000000000007E-2</v>
      </c>
    </row>
    <row r="19" spans="1:11" x14ac:dyDescent="0.25">
      <c r="A19" s="131" t="s">
        <v>138</v>
      </c>
      <c r="B19" s="131" t="s">
        <v>113</v>
      </c>
      <c r="C19" s="131" t="s">
        <v>114</v>
      </c>
      <c r="D19" s="131" t="s">
        <v>139</v>
      </c>
      <c r="E19" s="132">
        <v>3</v>
      </c>
      <c r="F19" s="132">
        <v>100</v>
      </c>
      <c r="G19" s="131" t="s">
        <v>117</v>
      </c>
      <c r="H19" s="132">
        <v>526</v>
      </c>
      <c r="I19" s="132">
        <v>484304</v>
      </c>
      <c r="J19" s="132">
        <v>4778855</v>
      </c>
      <c r="K19" s="133">
        <v>0.6</v>
      </c>
    </row>
    <row r="20" spans="1:11" x14ac:dyDescent="0.25">
      <c r="A20" t="s">
        <v>140</v>
      </c>
      <c r="B20" t="s">
        <v>113</v>
      </c>
      <c r="C20" t="s">
        <v>114</v>
      </c>
      <c r="D20" t="s">
        <v>141</v>
      </c>
      <c r="E20" s="123">
        <v>1</v>
      </c>
      <c r="F20" s="123">
        <v>150</v>
      </c>
      <c r="G20" t="s">
        <v>117</v>
      </c>
      <c r="H20" s="123">
        <v>526</v>
      </c>
      <c r="I20" s="123">
        <v>484974</v>
      </c>
      <c r="J20" s="123">
        <v>4778252</v>
      </c>
      <c r="K20" s="130">
        <v>0.3</v>
      </c>
    </row>
    <row r="21" spans="1:11" x14ac:dyDescent="0.25">
      <c r="A21" s="131" t="s">
        <v>142</v>
      </c>
      <c r="B21" s="131" t="s">
        <v>143</v>
      </c>
      <c r="C21" s="131" t="s">
        <v>109</v>
      </c>
      <c r="D21" s="131" t="s">
        <v>144</v>
      </c>
      <c r="E21" s="132" t="s">
        <v>116</v>
      </c>
      <c r="F21" s="132">
        <v>154</v>
      </c>
      <c r="G21" s="131" t="s">
        <v>145</v>
      </c>
      <c r="H21" s="132">
        <v>268</v>
      </c>
      <c r="I21" s="132">
        <v>626704</v>
      </c>
      <c r="J21" s="132">
        <v>4704459</v>
      </c>
      <c r="K21" s="133">
        <v>6.0000000000000012E-2</v>
      </c>
    </row>
    <row r="22" spans="1:11" x14ac:dyDescent="0.25">
      <c r="A22" t="s">
        <v>146</v>
      </c>
      <c r="B22" t="s">
        <v>147</v>
      </c>
      <c r="C22" t="s">
        <v>148</v>
      </c>
      <c r="D22" t="s">
        <v>149</v>
      </c>
      <c r="E22" s="123">
        <v>3</v>
      </c>
      <c r="F22" s="123">
        <v>40</v>
      </c>
      <c r="G22" t="s">
        <v>150</v>
      </c>
      <c r="H22" s="123">
        <v>660</v>
      </c>
      <c r="I22" s="123">
        <v>433040</v>
      </c>
      <c r="J22" s="123">
        <v>4702708</v>
      </c>
      <c r="K22" s="130">
        <v>0.18</v>
      </c>
    </row>
    <row r="23" spans="1:11" x14ac:dyDescent="0.25">
      <c r="A23" s="131" t="s">
        <v>151</v>
      </c>
      <c r="B23" s="131" t="s">
        <v>152</v>
      </c>
      <c r="C23" s="131" t="s">
        <v>153</v>
      </c>
      <c r="D23" s="131" t="s">
        <v>154</v>
      </c>
      <c r="E23" s="132" t="s">
        <v>116</v>
      </c>
      <c r="F23" s="132">
        <v>240</v>
      </c>
      <c r="G23" s="131" t="s">
        <v>155</v>
      </c>
      <c r="H23" s="132">
        <v>1263</v>
      </c>
      <c r="I23" s="132">
        <v>621475</v>
      </c>
      <c r="J23" s="132">
        <v>4673559</v>
      </c>
      <c r="K23" s="133">
        <v>0.6</v>
      </c>
    </row>
    <row r="24" spans="1:11" x14ac:dyDescent="0.25">
      <c r="A24" t="s">
        <v>156</v>
      </c>
      <c r="B24" t="s">
        <v>152</v>
      </c>
      <c r="C24" t="s">
        <v>157</v>
      </c>
      <c r="D24" t="s">
        <v>158</v>
      </c>
      <c r="E24" s="123" t="s">
        <v>116</v>
      </c>
      <c r="F24" s="123">
        <v>130</v>
      </c>
      <c r="G24" t="s">
        <v>155</v>
      </c>
      <c r="H24" s="123">
        <v>142</v>
      </c>
      <c r="I24" s="123">
        <v>621022</v>
      </c>
      <c r="J24" s="123">
        <v>4682232</v>
      </c>
      <c r="K24" s="130">
        <v>0.6</v>
      </c>
    </row>
    <row r="25" spans="1:11" x14ac:dyDescent="0.25">
      <c r="A25" s="131" t="s">
        <v>159</v>
      </c>
      <c r="B25" s="131" t="s">
        <v>160</v>
      </c>
      <c r="C25" s="131" t="s">
        <v>161</v>
      </c>
      <c r="D25" s="131" t="s">
        <v>162</v>
      </c>
      <c r="E25" s="132">
        <v>5</v>
      </c>
      <c r="F25" s="132">
        <v>74</v>
      </c>
      <c r="G25" s="131" t="s">
        <v>163</v>
      </c>
      <c r="H25" s="132">
        <v>789</v>
      </c>
      <c r="I25" s="132">
        <v>243815</v>
      </c>
      <c r="J25" s="132">
        <v>4813914</v>
      </c>
      <c r="K25" s="133">
        <v>0.12000000000000002</v>
      </c>
    </row>
    <row r="26" spans="1:11" x14ac:dyDescent="0.25">
      <c r="A26" t="s">
        <v>164</v>
      </c>
      <c r="B26" t="s">
        <v>129</v>
      </c>
      <c r="C26" t="s">
        <v>130</v>
      </c>
      <c r="D26" t="s">
        <v>165</v>
      </c>
      <c r="E26" s="123">
        <v>8</v>
      </c>
      <c r="F26" s="123">
        <v>220</v>
      </c>
      <c r="G26" t="s">
        <v>166</v>
      </c>
      <c r="H26" s="123">
        <v>780</v>
      </c>
      <c r="I26" s="123">
        <v>505163</v>
      </c>
      <c r="J26" s="123">
        <v>4802092</v>
      </c>
      <c r="K26" s="130">
        <v>0.6</v>
      </c>
    </row>
    <row r="27" spans="1:11" x14ac:dyDescent="0.25">
      <c r="A27" s="131" t="s">
        <v>167</v>
      </c>
      <c r="B27" s="131" t="s">
        <v>134</v>
      </c>
      <c r="C27" s="131" t="s">
        <v>135</v>
      </c>
      <c r="D27" s="131" t="s">
        <v>168</v>
      </c>
      <c r="E27" s="132">
        <v>2</v>
      </c>
      <c r="F27" s="132">
        <v>60</v>
      </c>
      <c r="G27" s="131" t="s">
        <v>169</v>
      </c>
      <c r="H27" s="132">
        <v>257</v>
      </c>
      <c r="I27" s="132">
        <v>389567</v>
      </c>
      <c r="J27" s="132">
        <v>4711101</v>
      </c>
      <c r="K27" s="133">
        <v>0.48000000000000009</v>
      </c>
    </row>
    <row r="28" spans="1:11" x14ac:dyDescent="0.25">
      <c r="A28" t="s">
        <v>170</v>
      </c>
      <c r="B28" t="s">
        <v>171</v>
      </c>
      <c r="C28" t="s">
        <v>130</v>
      </c>
      <c r="D28" t="s">
        <v>172</v>
      </c>
      <c r="E28" s="123">
        <v>1</v>
      </c>
      <c r="F28" s="123">
        <v>0</v>
      </c>
      <c r="G28" t="s">
        <v>173</v>
      </c>
      <c r="H28" s="123">
        <v>5146</v>
      </c>
      <c r="I28" s="123">
        <v>554903</v>
      </c>
      <c r="J28" s="123">
        <v>4704762</v>
      </c>
      <c r="K28" s="130">
        <v>0.05</v>
      </c>
    </row>
    <row r="29" spans="1:11" x14ac:dyDescent="0.25">
      <c r="A29" s="131" t="s">
        <v>174</v>
      </c>
      <c r="B29" s="131" t="s">
        <v>175</v>
      </c>
      <c r="C29" s="131" t="s">
        <v>176</v>
      </c>
      <c r="D29" s="131" t="s">
        <v>177</v>
      </c>
      <c r="E29" s="132">
        <v>10</v>
      </c>
      <c r="F29" s="132">
        <v>210</v>
      </c>
      <c r="G29" s="131" t="s">
        <v>178</v>
      </c>
      <c r="H29" s="132">
        <v>1357</v>
      </c>
      <c r="I29" s="132">
        <v>516118</v>
      </c>
      <c r="J29" s="132">
        <v>4749189</v>
      </c>
      <c r="K29" s="133">
        <v>0.5</v>
      </c>
    </row>
    <row r="30" spans="1:11" x14ac:dyDescent="0.25">
      <c r="A30" t="s">
        <v>179</v>
      </c>
      <c r="B30" t="s">
        <v>113</v>
      </c>
      <c r="C30" t="s">
        <v>119</v>
      </c>
      <c r="D30" t="s">
        <v>180</v>
      </c>
      <c r="E30" s="123" t="s">
        <v>116</v>
      </c>
      <c r="F30" s="123" t="s">
        <v>116</v>
      </c>
      <c r="G30" t="s">
        <v>117</v>
      </c>
      <c r="H30" s="123">
        <v>103</v>
      </c>
      <c r="I30" s="123">
        <v>482012</v>
      </c>
      <c r="J30" s="123">
        <v>4778136</v>
      </c>
      <c r="K30" s="130">
        <v>0.5</v>
      </c>
    </row>
    <row r="31" spans="1:11" x14ac:dyDescent="0.25">
      <c r="A31" s="131" t="s">
        <v>181</v>
      </c>
      <c r="B31" s="131" t="s">
        <v>113</v>
      </c>
      <c r="C31" s="131" t="s">
        <v>119</v>
      </c>
      <c r="D31" s="131" t="s">
        <v>182</v>
      </c>
      <c r="E31" s="132">
        <v>2</v>
      </c>
      <c r="F31" s="132">
        <v>40</v>
      </c>
      <c r="G31" s="131" t="s">
        <v>117</v>
      </c>
      <c r="H31" s="132">
        <v>105</v>
      </c>
      <c r="I31" s="132">
        <v>484993</v>
      </c>
      <c r="J31" s="132">
        <v>4778066</v>
      </c>
      <c r="K31" s="133">
        <v>0.25</v>
      </c>
    </row>
    <row r="32" spans="1:11" x14ac:dyDescent="0.25">
      <c r="A32" t="s">
        <v>183</v>
      </c>
      <c r="B32" t="s">
        <v>113</v>
      </c>
      <c r="C32" t="s">
        <v>119</v>
      </c>
      <c r="D32" t="s">
        <v>184</v>
      </c>
      <c r="E32" s="123">
        <v>6</v>
      </c>
      <c r="F32" s="123">
        <v>90</v>
      </c>
      <c r="G32" t="s">
        <v>185</v>
      </c>
      <c r="H32" s="123">
        <v>105</v>
      </c>
      <c r="I32" s="123">
        <v>484388</v>
      </c>
      <c r="J32" s="123">
        <v>4777555</v>
      </c>
      <c r="K32" s="130">
        <v>0.5</v>
      </c>
    </row>
    <row r="33" spans="1:11" x14ac:dyDescent="0.25">
      <c r="A33" s="131" t="s">
        <v>186</v>
      </c>
      <c r="B33" s="131" t="s">
        <v>187</v>
      </c>
      <c r="C33" s="131" t="s">
        <v>176</v>
      </c>
      <c r="D33" s="131" t="s">
        <v>188</v>
      </c>
      <c r="E33" s="132">
        <v>10</v>
      </c>
      <c r="F33" s="132">
        <v>200</v>
      </c>
      <c r="G33" s="131" t="s">
        <v>189</v>
      </c>
      <c r="H33" s="132">
        <v>1319</v>
      </c>
      <c r="I33" s="132">
        <v>510516</v>
      </c>
      <c r="J33" s="132">
        <v>4756982</v>
      </c>
      <c r="K33" s="133">
        <v>0.5</v>
      </c>
    </row>
    <row r="34" spans="1:11" x14ac:dyDescent="0.25">
      <c r="A34" t="s">
        <v>190</v>
      </c>
      <c r="B34" t="s">
        <v>191</v>
      </c>
      <c r="C34" t="s">
        <v>192</v>
      </c>
      <c r="D34" t="s">
        <v>193</v>
      </c>
      <c r="E34" s="123">
        <v>12</v>
      </c>
      <c r="F34" s="123">
        <v>120</v>
      </c>
      <c r="G34" t="s">
        <v>194</v>
      </c>
      <c r="H34" s="123">
        <v>182</v>
      </c>
      <c r="I34" s="123">
        <v>558363</v>
      </c>
      <c r="J34" s="123">
        <v>4812675</v>
      </c>
      <c r="K34" s="130">
        <v>0.5</v>
      </c>
    </row>
    <row r="35" spans="1:11" x14ac:dyDescent="0.25">
      <c r="A35" s="131" t="s">
        <v>195</v>
      </c>
      <c r="B35" s="131" t="s">
        <v>196</v>
      </c>
      <c r="C35" s="131" t="s">
        <v>197</v>
      </c>
      <c r="D35" s="131" t="s">
        <v>198</v>
      </c>
      <c r="E35" s="132">
        <v>10</v>
      </c>
      <c r="F35" s="132">
        <v>84</v>
      </c>
      <c r="G35" s="131" t="s">
        <v>199</v>
      </c>
      <c r="H35" s="132">
        <v>282</v>
      </c>
      <c r="I35" s="132">
        <v>518105</v>
      </c>
      <c r="J35" s="132">
        <v>4603275</v>
      </c>
      <c r="K35" s="133">
        <v>0.5</v>
      </c>
    </row>
    <row r="36" spans="1:11" x14ac:dyDescent="0.25">
      <c r="A36" t="s">
        <v>200</v>
      </c>
      <c r="B36" t="s">
        <v>201</v>
      </c>
      <c r="C36" t="s">
        <v>202</v>
      </c>
      <c r="D36" t="s">
        <v>203</v>
      </c>
      <c r="E36" s="123">
        <v>11</v>
      </c>
      <c r="F36" s="123">
        <v>300</v>
      </c>
      <c r="G36" t="s">
        <v>204</v>
      </c>
      <c r="H36" s="123">
        <v>3271</v>
      </c>
      <c r="I36" s="123">
        <v>621482</v>
      </c>
      <c r="J36" s="123">
        <v>4612804</v>
      </c>
      <c r="K36" s="130">
        <v>0.5</v>
      </c>
    </row>
    <row r="37" spans="1:11" x14ac:dyDescent="0.25">
      <c r="A37" s="131" t="s">
        <v>205</v>
      </c>
      <c r="B37" s="131" t="s">
        <v>160</v>
      </c>
      <c r="C37" s="131" t="s">
        <v>161</v>
      </c>
      <c r="D37" s="131" t="s">
        <v>206</v>
      </c>
      <c r="E37" s="132">
        <v>10</v>
      </c>
      <c r="F37" s="132">
        <v>162</v>
      </c>
      <c r="G37" s="131" t="s">
        <v>163</v>
      </c>
      <c r="H37" s="132">
        <v>789</v>
      </c>
      <c r="I37" s="132">
        <v>243699</v>
      </c>
      <c r="J37" s="132">
        <v>4814228</v>
      </c>
      <c r="K37" s="133">
        <v>0.5</v>
      </c>
    </row>
    <row r="38" spans="1:11" x14ac:dyDescent="0.25">
      <c r="A38" t="s">
        <v>207</v>
      </c>
      <c r="B38" t="s">
        <v>160</v>
      </c>
      <c r="C38" t="s">
        <v>161</v>
      </c>
      <c r="D38" t="s">
        <v>208</v>
      </c>
      <c r="E38" s="123">
        <v>2</v>
      </c>
      <c r="F38" s="123">
        <v>0</v>
      </c>
      <c r="G38" t="s">
        <v>163</v>
      </c>
      <c r="H38" s="123">
        <v>789</v>
      </c>
      <c r="I38" s="123">
        <v>243751</v>
      </c>
      <c r="J38" s="123">
        <v>4814225</v>
      </c>
      <c r="K38" s="130">
        <v>0.25</v>
      </c>
    </row>
    <row r="39" spans="1:11" x14ac:dyDescent="0.25">
      <c r="A39" s="131" t="s">
        <v>209</v>
      </c>
      <c r="B39" s="131" t="s">
        <v>129</v>
      </c>
      <c r="C39" s="131" t="s">
        <v>130</v>
      </c>
      <c r="D39" s="131" t="s">
        <v>210</v>
      </c>
      <c r="E39" s="132">
        <v>7</v>
      </c>
      <c r="F39" s="132">
        <v>120</v>
      </c>
      <c r="G39" s="131" t="s">
        <v>132</v>
      </c>
      <c r="H39" s="132">
        <v>656</v>
      </c>
      <c r="I39" s="132">
        <v>501494</v>
      </c>
      <c r="J39" s="132">
        <v>4811636</v>
      </c>
      <c r="K39" s="133">
        <v>0.5</v>
      </c>
    </row>
    <row r="40" spans="1:11" x14ac:dyDescent="0.25">
      <c r="A40" t="s">
        <v>211</v>
      </c>
      <c r="B40" t="s">
        <v>212</v>
      </c>
      <c r="C40" t="s">
        <v>153</v>
      </c>
      <c r="D40" t="s">
        <v>213</v>
      </c>
      <c r="E40" s="123">
        <v>6</v>
      </c>
      <c r="F40" s="123">
        <v>60</v>
      </c>
      <c r="G40" t="s">
        <v>214</v>
      </c>
      <c r="H40" s="123">
        <v>328</v>
      </c>
      <c r="I40" s="123">
        <v>556299</v>
      </c>
      <c r="J40" s="123">
        <v>4748008</v>
      </c>
      <c r="K40" s="130">
        <v>0.4</v>
      </c>
    </row>
    <row r="41" spans="1:11" x14ac:dyDescent="0.25">
      <c r="A41" s="131" t="s">
        <v>215</v>
      </c>
      <c r="B41" s="131" t="s">
        <v>212</v>
      </c>
      <c r="C41" s="131" t="s">
        <v>216</v>
      </c>
      <c r="D41" s="131" t="s">
        <v>217</v>
      </c>
      <c r="E41" s="132" t="s">
        <v>116</v>
      </c>
      <c r="F41" s="132" t="s">
        <v>116</v>
      </c>
      <c r="G41" s="131" t="s">
        <v>218</v>
      </c>
      <c r="H41" s="132">
        <v>148</v>
      </c>
      <c r="I41" s="132">
        <v>562245</v>
      </c>
      <c r="J41" s="132">
        <v>4742108</v>
      </c>
      <c r="K41" s="133">
        <v>0.32</v>
      </c>
    </row>
    <row r="42" spans="1:11" x14ac:dyDescent="0.25">
      <c r="A42" t="s">
        <v>219</v>
      </c>
      <c r="B42" t="s">
        <v>175</v>
      </c>
      <c r="C42" t="s">
        <v>176</v>
      </c>
      <c r="D42" t="s">
        <v>220</v>
      </c>
      <c r="E42" s="123">
        <v>4</v>
      </c>
      <c r="F42" s="123">
        <v>150</v>
      </c>
      <c r="G42" t="s">
        <v>221</v>
      </c>
      <c r="H42" s="123">
        <v>1650</v>
      </c>
      <c r="I42" s="123">
        <v>527091</v>
      </c>
      <c r="J42" s="123">
        <v>4734985</v>
      </c>
      <c r="K42" s="130">
        <v>0.4</v>
      </c>
    </row>
    <row r="43" spans="1:11" x14ac:dyDescent="0.25">
      <c r="A43" s="131" t="s">
        <v>222</v>
      </c>
      <c r="B43" s="131" t="s">
        <v>175</v>
      </c>
      <c r="C43" s="131" t="s">
        <v>176</v>
      </c>
      <c r="D43" s="131" t="s">
        <v>223</v>
      </c>
      <c r="E43" s="132">
        <v>5</v>
      </c>
      <c r="F43" s="132">
        <v>215</v>
      </c>
      <c r="G43" s="131" t="s">
        <v>178</v>
      </c>
      <c r="H43" s="132">
        <v>1746</v>
      </c>
      <c r="I43" s="132">
        <v>534215</v>
      </c>
      <c r="J43" s="132">
        <v>4728905</v>
      </c>
      <c r="K43" s="133">
        <v>0.4</v>
      </c>
    </row>
    <row r="44" spans="1:11" x14ac:dyDescent="0.25">
      <c r="A44" t="s">
        <v>224</v>
      </c>
      <c r="B44" t="s">
        <v>225</v>
      </c>
      <c r="C44" t="s">
        <v>153</v>
      </c>
      <c r="D44" t="s">
        <v>226</v>
      </c>
      <c r="E44" s="123">
        <v>7</v>
      </c>
      <c r="F44" s="123">
        <v>80</v>
      </c>
      <c r="G44" t="s">
        <v>227</v>
      </c>
      <c r="H44" s="123">
        <v>325</v>
      </c>
      <c r="I44" s="123">
        <v>554510</v>
      </c>
      <c r="J44" s="123">
        <v>4752224</v>
      </c>
      <c r="K44" s="130">
        <v>0.32</v>
      </c>
    </row>
    <row r="45" spans="1:11" x14ac:dyDescent="0.25">
      <c r="A45" s="131" t="s">
        <v>228</v>
      </c>
      <c r="B45" s="131" t="s">
        <v>225</v>
      </c>
      <c r="C45" s="131" t="s">
        <v>130</v>
      </c>
      <c r="D45" s="131" t="s">
        <v>229</v>
      </c>
      <c r="E45" s="132">
        <v>17</v>
      </c>
      <c r="F45" s="132">
        <v>407</v>
      </c>
      <c r="G45" s="131" t="s">
        <v>230</v>
      </c>
      <c r="H45" s="132">
        <v>1113</v>
      </c>
      <c r="I45" s="132">
        <v>537862</v>
      </c>
      <c r="J45" s="132">
        <v>4755951</v>
      </c>
      <c r="K45" s="133">
        <v>0.4</v>
      </c>
    </row>
    <row r="46" spans="1:11" x14ac:dyDescent="0.25">
      <c r="A46" t="s">
        <v>231</v>
      </c>
      <c r="B46" t="s">
        <v>187</v>
      </c>
      <c r="C46" t="s">
        <v>130</v>
      </c>
      <c r="D46" t="s">
        <v>232</v>
      </c>
      <c r="E46" s="123">
        <v>11</v>
      </c>
      <c r="F46" s="123">
        <v>238</v>
      </c>
      <c r="G46" t="s">
        <v>233</v>
      </c>
      <c r="H46" s="123">
        <v>1054</v>
      </c>
      <c r="I46" s="123">
        <v>526029</v>
      </c>
      <c r="J46" s="123">
        <v>4768226</v>
      </c>
      <c r="K46" s="130">
        <v>0.4</v>
      </c>
    </row>
    <row r="47" spans="1:11" x14ac:dyDescent="0.25">
      <c r="A47" s="131" t="s">
        <v>234</v>
      </c>
      <c r="B47" s="131" t="s">
        <v>187</v>
      </c>
      <c r="C47" s="131" t="s">
        <v>176</v>
      </c>
      <c r="D47" s="131" t="s">
        <v>235</v>
      </c>
      <c r="E47" s="132">
        <v>6</v>
      </c>
      <c r="F47" s="132">
        <v>70</v>
      </c>
      <c r="G47" s="131" t="s">
        <v>236</v>
      </c>
      <c r="H47" s="132">
        <v>499</v>
      </c>
      <c r="I47" s="132">
        <v>498849</v>
      </c>
      <c r="J47" s="132">
        <v>4777169</v>
      </c>
      <c r="K47" s="133">
        <v>0.4</v>
      </c>
    </row>
    <row r="48" spans="1:11" x14ac:dyDescent="0.25">
      <c r="A48" t="s">
        <v>237</v>
      </c>
      <c r="B48" t="s">
        <v>238</v>
      </c>
      <c r="C48" t="s">
        <v>202</v>
      </c>
      <c r="D48" t="s">
        <v>239</v>
      </c>
      <c r="E48" s="123">
        <v>10</v>
      </c>
      <c r="F48" s="123">
        <v>210</v>
      </c>
      <c r="G48" t="s">
        <v>240</v>
      </c>
      <c r="H48" s="123">
        <v>737</v>
      </c>
      <c r="I48" s="123">
        <v>494024</v>
      </c>
      <c r="J48" s="123">
        <v>4695118</v>
      </c>
      <c r="K48" s="130">
        <v>0.4</v>
      </c>
    </row>
    <row r="49" spans="1:11" x14ac:dyDescent="0.25">
      <c r="A49" s="131" t="s">
        <v>241</v>
      </c>
      <c r="B49" s="131" t="s">
        <v>191</v>
      </c>
      <c r="C49" s="131" t="s">
        <v>242</v>
      </c>
      <c r="D49" s="131" t="s">
        <v>243</v>
      </c>
      <c r="E49" s="132" t="s">
        <v>116</v>
      </c>
      <c r="F49" s="132" t="s">
        <v>116</v>
      </c>
      <c r="G49" s="131" t="s">
        <v>194</v>
      </c>
      <c r="H49" s="132">
        <v>0</v>
      </c>
      <c r="I49" s="132">
        <v>548196</v>
      </c>
      <c r="J49" s="132">
        <v>4802151</v>
      </c>
      <c r="K49" s="133">
        <v>0.2</v>
      </c>
    </row>
    <row r="50" spans="1:11" x14ac:dyDescent="0.25">
      <c r="A50" t="s">
        <v>244</v>
      </c>
      <c r="B50" t="s">
        <v>152</v>
      </c>
      <c r="C50" t="s">
        <v>130</v>
      </c>
      <c r="D50" t="s">
        <v>245</v>
      </c>
      <c r="E50" s="123" t="s">
        <v>116</v>
      </c>
      <c r="F50" s="123">
        <v>636</v>
      </c>
      <c r="G50" t="s">
        <v>145</v>
      </c>
      <c r="H50" s="123">
        <v>6510</v>
      </c>
      <c r="I50" s="123">
        <v>613535</v>
      </c>
      <c r="J50" s="123">
        <v>4644502</v>
      </c>
      <c r="K50" s="130">
        <v>0.32</v>
      </c>
    </row>
    <row r="51" spans="1:11" x14ac:dyDescent="0.25">
      <c r="A51" s="131" t="s">
        <v>246</v>
      </c>
      <c r="B51" s="131" t="s">
        <v>152</v>
      </c>
      <c r="C51" s="131" t="s">
        <v>130</v>
      </c>
      <c r="D51" s="131" t="s">
        <v>247</v>
      </c>
      <c r="E51" s="132">
        <v>8</v>
      </c>
      <c r="F51" s="132">
        <v>780</v>
      </c>
      <c r="G51" s="131" t="s">
        <v>248</v>
      </c>
      <c r="H51" s="132">
        <v>6955</v>
      </c>
      <c r="I51" s="132">
        <v>623836</v>
      </c>
      <c r="J51" s="132">
        <v>4639894</v>
      </c>
      <c r="K51" s="133">
        <v>0.04</v>
      </c>
    </row>
    <row r="52" spans="1:11" x14ac:dyDescent="0.25">
      <c r="A52" t="s">
        <v>249</v>
      </c>
      <c r="B52" t="s">
        <v>129</v>
      </c>
      <c r="C52" t="s">
        <v>250</v>
      </c>
      <c r="D52" t="s">
        <v>251</v>
      </c>
      <c r="E52" s="123">
        <v>8</v>
      </c>
      <c r="F52" s="123">
        <v>80</v>
      </c>
      <c r="G52" t="s">
        <v>252</v>
      </c>
      <c r="H52" s="123">
        <v>88</v>
      </c>
      <c r="I52" s="123">
        <v>517921</v>
      </c>
      <c r="J52" s="123">
        <v>4809106</v>
      </c>
      <c r="K52" s="130">
        <v>0.4</v>
      </c>
    </row>
    <row r="53" spans="1:11" x14ac:dyDescent="0.25">
      <c r="A53" s="131" t="s">
        <v>253</v>
      </c>
      <c r="B53" s="131" t="s">
        <v>254</v>
      </c>
      <c r="C53" s="131" t="s">
        <v>255</v>
      </c>
      <c r="D53" s="131" t="s">
        <v>256</v>
      </c>
      <c r="E53" s="132">
        <v>14</v>
      </c>
      <c r="F53" s="132">
        <v>700</v>
      </c>
      <c r="G53" s="131" t="s">
        <v>257</v>
      </c>
      <c r="H53" s="132">
        <v>13374</v>
      </c>
      <c r="I53" s="132">
        <v>549105</v>
      </c>
      <c r="J53" s="132">
        <v>4540671</v>
      </c>
      <c r="K53" s="133">
        <v>0.4</v>
      </c>
    </row>
    <row r="54" spans="1:11" x14ac:dyDescent="0.25">
      <c r="A54" t="s">
        <v>258</v>
      </c>
      <c r="B54" t="s">
        <v>259</v>
      </c>
      <c r="C54" t="s">
        <v>176</v>
      </c>
      <c r="D54" t="s">
        <v>260</v>
      </c>
      <c r="E54" s="123">
        <v>2</v>
      </c>
      <c r="F54" s="123">
        <v>35</v>
      </c>
      <c r="G54" t="s">
        <v>261</v>
      </c>
      <c r="H54" s="123">
        <v>277</v>
      </c>
      <c r="I54" s="123">
        <v>481901</v>
      </c>
      <c r="J54" s="123">
        <v>4809881</v>
      </c>
      <c r="K54" s="130">
        <v>0.12</v>
      </c>
    </row>
    <row r="55" spans="1:11" x14ac:dyDescent="0.25">
      <c r="A55" s="131" t="s">
        <v>262</v>
      </c>
      <c r="B55" s="131" t="s">
        <v>171</v>
      </c>
      <c r="C55" s="131" t="s">
        <v>130</v>
      </c>
      <c r="D55" s="131" t="s">
        <v>263</v>
      </c>
      <c r="E55" s="132">
        <v>12</v>
      </c>
      <c r="F55" s="132">
        <v>414</v>
      </c>
      <c r="G55" s="131" t="s">
        <v>173</v>
      </c>
      <c r="H55" s="132">
        <v>5146</v>
      </c>
      <c r="I55" s="132">
        <v>554377</v>
      </c>
      <c r="J55" s="132">
        <v>4705201</v>
      </c>
      <c r="K55" s="133">
        <v>0.3</v>
      </c>
    </row>
    <row r="56" spans="1:11" x14ac:dyDescent="0.25">
      <c r="A56" t="s">
        <v>264</v>
      </c>
      <c r="B56" t="s">
        <v>171</v>
      </c>
      <c r="C56" t="s">
        <v>130</v>
      </c>
      <c r="D56" t="s">
        <v>265</v>
      </c>
      <c r="E56" s="123">
        <v>2</v>
      </c>
      <c r="F56" s="123">
        <v>450</v>
      </c>
      <c r="G56" t="s">
        <v>173</v>
      </c>
      <c r="H56" s="123">
        <v>5146</v>
      </c>
      <c r="I56" s="123">
        <v>554606</v>
      </c>
      <c r="J56" s="123">
        <v>4704948</v>
      </c>
      <c r="K56" s="130">
        <v>0.09</v>
      </c>
    </row>
    <row r="57" spans="1:11" x14ac:dyDescent="0.25">
      <c r="A57" s="131" t="s">
        <v>266</v>
      </c>
      <c r="B57" s="131" t="s">
        <v>212</v>
      </c>
      <c r="C57" s="131" t="s">
        <v>130</v>
      </c>
      <c r="D57" s="131" t="s">
        <v>267</v>
      </c>
      <c r="E57" s="132">
        <v>11</v>
      </c>
      <c r="F57" s="132">
        <v>310</v>
      </c>
      <c r="G57" s="131" t="s">
        <v>268</v>
      </c>
      <c r="H57" s="132">
        <v>1549</v>
      </c>
      <c r="I57" s="132">
        <v>543322</v>
      </c>
      <c r="J57" s="132">
        <v>4730581</v>
      </c>
      <c r="K57" s="133">
        <v>0.3</v>
      </c>
    </row>
    <row r="58" spans="1:11" x14ac:dyDescent="0.25">
      <c r="A58" t="s">
        <v>269</v>
      </c>
      <c r="B58" t="s">
        <v>270</v>
      </c>
      <c r="C58" t="s">
        <v>271</v>
      </c>
      <c r="D58" t="s">
        <v>272</v>
      </c>
      <c r="E58" s="123">
        <v>12</v>
      </c>
      <c r="F58" s="123">
        <v>289</v>
      </c>
      <c r="G58" t="s">
        <v>273</v>
      </c>
      <c r="H58" s="123">
        <v>125</v>
      </c>
      <c r="I58" s="123">
        <v>577701</v>
      </c>
      <c r="J58" s="123">
        <v>4721232</v>
      </c>
      <c r="K58" s="130">
        <v>0.3</v>
      </c>
    </row>
    <row r="59" spans="1:11" x14ac:dyDescent="0.25">
      <c r="A59" s="131" t="s">
        <v>274</v>
      </c>
      <c r="B59" s="131" t="s">
        <v>270</v>
      </c>
      <c r="C59" s="131" t="s">
        <v>153</v>
      </c>
      <c r="D59" s="131" t="s">
        <v>275</v>
      </c>
      <c r="E59" s="132">
        <v>9</v>
      </c>
      <c r="F59" s="132">
        <v>280</v>
      </c>
      <c r="G59" s="131" t="s">
        <v>276</v>
      </c>
      <c r="H59" s="132">
        <v>899</v>
      </c>
      <c r="I59" s="132">
        <v>579839</v>
      </c>
      <c r="J59" s="132">
        <v>4709144</v>
      </c>
      <c r="K59" s="133">
        <v>0.3</v>
      </c>
    </row>
    <row r="60" spans="1:11" x14ac:dyDescent="0.25">
      <c r="A60" t="s">
        <v>277</v>
      </c>
      <c r="B60" t="s">
        <v>270</v>
      </c>
      <c r="C60" t="s">
        <v>153</v>
      </c>
      <c r="D60" t="s">
        <v>278</v>
      </c>
      <c r="E60" s="123">
        <v>4</v>
      </c>
      <c r="F60" s="123">
        <v>240</v>
      </c>
      <c r="G60" t="s">
        <v>279</v>
      </c>
      <c r="H60" s="123">
        <v>1048</v>
      </c>
      <c r="I60" s="123">
        <v>590892</v>
      </c>
      <c r="J60" s="123">
        <v>4701849</v>
      </c>
      <c r="K60" s="130">
        <v>0.09</v>
      </c>
    </row>
    <row r="61" spans="1:11" x14ac:dyDescent="0.25">
      <c r="A61" s="131" t="s">
        <v>280</v>
      </c>
      <c r="B61" s="131" t="s">
        <v>270</v>
      </c>
      <c r="C61" s="131" t="s">
        <v>153</v>
      </c>
      <c r="D61" s="131" t="s">
        <v>281</v>
      </c>
      <c r="E61" s="132">
        <v>12</v>
      </c>
      <c r="F61" s="132">
        <v>270</v>
      </c>
      <c r="G61" s="131" t="s">
        <v>279</v>
      </c>
      <c r="H61" s="132">
        <v>1048</v>
      </c>
      <c r="I61" s="132">
        <v>590870</v>
      </c>
      <c r="J61" s="132">
        <v>4702468</v>
      </c>
      <c r="K61" s="133">
        <v>0.3</v>
      </c>
    </row>
    <row r="62" spans="1:11" x14ac:dyDescent="0.25">
      <c r="A62" t="s">
        <v>282</v>
      </c>
      <c r="B62" t="s">
        <v>270</v>
      </c>
      <c r="C62" t="s">
        <v>283</v>
      </c>
      <c r="D62" t="s">
        <v>284</v>
      </c>
      <c r="E62" s="123">
        <v>12</v>
      </c>
      <c r="F62" s="123">
        <v>80</v>
      </c>
      <c r="G62" t="s">
        <v>285</v>
      </c>
      <c r="H62" s="123">
        <v>56</v>
      </c>
      <c r="I62" s="123">
        <v>589487</v>
      </c>
      <c r="J62" s="123">
        <v>4717441</v>
      </c>
      <c r="K62" s="130">
        <v>0.3</v>
      </c>
    </row>
    <row r="63" spans="1:11" x14ac:dyDescent="0.25">
      <c r="A63" s="131" t="s">
        <v>286</v>
      </c>
      <c r="B63" s="131" t="s">
        <v>175</v>
      </c>
      <c r="C63" s="131" t="s">
        <v>287</v>
      </c>
      <c r="D63" s="131" t="s">
        <v>288</v>
      </c>
      <c r="E63" s="132">
        <v>5</v>
      </c>
      <c r="F63" s="132" t="s">
        <v>116</v>
      </c>
      <c r="G63" s="131" t="s">
        <v>289</v>
      </c>
      <c r="H63" s="132">
        <v>708</v>
      </c>
      <c r="I63" s="132">
        <v>513740</v>
      </c>
      <c r="J63" s="132">
        <v>4725785</v>
      </c>
      <c r="K63" s="133">
        <v>6.0000000000000012E-2</v>
      </c>
    </row>
    <row r="64" spans="1:11" x14ac:dyDescent="0.25">
      <c r="A64" t="s">
        <v>290</v>
      </c>
      <c r="B64" t="s">
        <v>291</v>
      </c>
      <c r="C64" t="s">
        <v>283</v>
      </c>
      <c r="D64" t="s">
        <v>292</v>
      </c>
      <c r="E64" s="123">
        <v>14</v>
      </c>
      <c r="F64" s="123">
        <v>200</v>
      </c>
      <c r="G64" t="s">
        <v>293</v>
      </c>
      <c r="H64" s="123">
        <v>41</v>
      </c>
      <c r="I64" s="123">
        <v>588877</v>
      </c>
      <c r="J64" s="123">
        <v>4722156</v>
      </c>
      <c r="K64" s="130">
        <v>0.3</v>
      </c>
    </row>
    <row r="65" spans="1:11" x14ac:dyDescent="0.25">
      <c r="A65" s="131" t="s">
        <v>294</v>
      </c>
      <c r="B65" s="131" t="s">
        <v>295</v>
      </c>
      <c r="C65" s="131" t="s">
        <v>296</v>
      </c>
      <c r="D65" s="131" t="s">
        <v>297</v>
      </c>
      <c r="E65" s="132">
        <v>35</v>
      </c>
      <c r="F65" s="132">
        <v>240</v>
      </c>
      <c r="G65" s="131" t="s">
        <v>240</v>
      </c>
      <c r="H65" s="132">
        <v>32</v>
      </c>
      <c r="I65" s="132">
        <v>480701</v>
      </c>
      <c r="J65" s="132">
        <v>4735300</v>
      </c>
      <c r="K65" s="133">
        <v>0.3</v>
      </c>
    </row>
    <row r="66" spans="1:11" x14ac:dyDescent="0.25">
      <c r="A66" t="s">
        <v>298</v>
      </c>
      <c r="B66" t="s">
        <v>295</v>
      </c>
      <c r="C66" t="s">
        <v>296</v>
      </c>
      <c r="D66" t="s">
        <v>299</v>
      </c>
      <c r="E66" s="123">
        <v>6</v>
      </c>
      <c r="F66" s="123">
        <v>70</v>
      </c>
      <c r="G66" t="s">
        <v>300</v>
      </c>
      <c r="H66" s="123">
        <v>32</v>
      </c>
      <c r="I66" s="123">
        <v>483264</v>
      </c>
      <c r="J66" s="123">
        <v>4734161</v>
      </c>
      <c r="K66" s="130">
        <v>0.3</v>
      </c>
    </row>
    <row r="67" spans="1:11" x14ac:dyDescent="0.25">
      <c r="A67" s="131" t="s">
        <v>301</v>
      </c>
      <c r="B67" s="131" t="s">
        <v>295</v>
      </c>
      <c r="C67" s="131" t="s">
        <v>283</v>
      </c>
      <c r="D67" s="131" t="s">
        <v>302</v>
      </c>
      <c r="E67" s="132">
        <v>3</v>
      </c>
      <c r="F67" s="132">
        <v>52</v>
      </c>
      <c r="G67" s="131" t="s">
        <v>303</v>
      </c>
      <c r="H67" s="132">
        <v>84</v>
      </c>
      <c r="I67" s="132">
        <v>484900</v>
      </c>
      <c r="J67" s="132">
        <v>4736223</v>
      </c>
      <c r="K67" s="133">
        <v>0.15</v>
      </c>
    </row>
    <row r="68" spans="1:11" x14ac:dyDescent="0.25">
      <c r="A68" t="s">
        <v>304</v>
      </c>
      <c r="B68" t="s">
        <v>238</v>
      </c>
      <c r="C68" t="s">
        <v>202</v>
      </c>
      <c r="D68" t="s">
        <v>305</v>
      </c>
      <c r="E68" s="123">
        <v>10</v>
      </c>
      <c r="F68" s="123">
        <v>208</v>
      </c>
      <c r="G68" t="s">
        <v>306</v>
      </c>
      <c r="H68" s="123">
        <v>638</v>
      </c>
      <c r="I68" s="123">
        <v>469055</v>
      </c>
      <c r="J68" s="123">
        <v>4707737</v>
      </c>
      <c r="K68" s="130">
        <v>0.3</v>
      </c>
    </row>
    <row r="69" spans="1:11" x14ac:dyDescent="0.25">
      <c r="A69" s="131" t="s">
        <v>307</v>
      </c>
      <c r="B69" s="131" t="s">
        <v>191</v>
      </c>
      <c r="C69" s="131" t="s">
        <v>308</v>
      </c>
      <c r="D69" s="131" t="s">
        <v>309</v>
      </c>
      <c r="E69" s="132">
        <v>10</v>
      </c>
      <c r="F69" s="132">
        <v>70</v>
      </c>
      <c r="G69" s="131" t="s">
        <v>194</v>
      </c>
      <c r="H69" s="132">
        <v>19</v>
      </c>
      <c r="I69" s="132">
        <v>542999</v>
      </c>
      <c r="J69" s="132">
        <v>4792547</v>
      </c>
      <c r="K69" s="133">
        <v>0.3</v>
      </c>
    </row>
    <row r="70" spans="1:11" x14ac:dyDescent="0.25">
      <c r="A70" t="s">
        <v>310</v>
      </c>
      <c r="B70" t="s">
        <v>311</v>
      </c>
      <c r="C70" t="s">
        <v>202</v>
      </c>
      <c r="D70" t="s">
        <v>312</v>
      </c>
      <c r="E70" s="123">
        <v>9</v>
      </c>
      <c r="F70" s="123">
        <v>178</v>
      </c>
      <c r="G70" t="s">
        <v>313</v>
      </c>
      <c r="H70" s="123">
        <v>2829</v>
      </c>
      <c r="I70" s="123">
        <v>584147</v>
      </c>
      <c r="J70" s="123">
        <v>4627396</v>
      </c>
      <c r="K70" s="130">
        <v>0.18</v>
      </c>
    </row>
    <row r="71" spans="1:11" x14ac:dyDescent="0.25">
      <c r="A71" s="131" t="s">
        <v>314</v>
      </c>
      <c r="B71" s="131" t="s">
        <v>201</v>
      </c>
      <c r="C71" s="131" t="s">
        <v>202</v>
      </c>
      <c r="D71" s="131" t="s">
        <v>315</v>
      </c>
      <c r="E71" s="132">
        <v>10</v>
      </c>
      <c r="F71" s="132">
        <v>280</v>
      </c>
      <c r="G71" s="131" t="s">
        <v>316</v>
      </c>
      <c r="H71" s="132">
        <v>3162</v>
      </c>
      <c r="I71" s="132">
        <v>619490</v>
      </c>
      <c r="J71" s="132">
        <v>4614591</v>
      </c>
      <c r="K71" s="133">
        <v>0.3</v>
      </c>
    </row>
    <row r="72" spans="1:11" x14ac:dyDescent="0.25">
      <c r="A72" t="s">
        <v>317</v>
      </c>
      <c r="B72" t="s">
        <v>318</v>
      </c>
      <c r="C72" t="s">
        <v>157</v>
      </c>
      <c r="D72" t="s">
        <v>319</v>
      </c>
      <c r="E72" s="123">
        <v>13</v>
      </c>
      <c r="F72" s="123">
        <v>150</v>
      </c>
      <c r="G72" t="s">
        <v>320</v>
      </c>
      <c r="H72" s="123">
        <v>160</v>
      </c>
      <c r="I72" s="123">
        <v>405575</v>
      </c>
      <c r="J72" s="123">
        <v>4784716</v>
      </c>
      <c r="K72" s="130">
        <v>0.3</v>
      </c>
    </row>
    <row r="73" spans="1:11" x14ac:dyDescent="0.25">
      <c r="A73" s="131" t="s">
        <v>321</v>
      </c>
      <c r="B73" s="131" t="s">
        <v>152</v>
      </c>
      <c r="C73" s="131" t="s">
        <v>153</v>
      </c>
      <c r="D73" s="131" t="s">
        <v>322</v>
      </c>
      <c r="E73" s="132">
        <v>6</v>
      </c>
      <c r="F73" s="132">
        <v>280</v>
      </c>
      <c r="G73" s="131" t="s">
        <v>78</v>
      </c>
      <c r="H73" s="132">
        <v>1210</v>
      </c>
      <c r="I73" s="132">
        <v>608612</v>
      </c>
      <c r="J73" s="132">
        <v>4682632</v>
      </c>
      <c r="K73" s="133">
        <v>0.3</v>
      </c>
    </row>
    <row r="74" spans="1:11" x14ac:dyDescent="0.25">
      <c r="A74" t="s">
        <v>323</v>
      </c>
      <c r="B74" t="s">
        <v>129</v>
      </c>
      <c r="C74" t="s">
        <v>324</v>
      </c>
      <c r="D74" t="s">
        <v>325</v>
      </c>
      <c r="E74" s="123">
        <v>2</v>
      </c>
      <c r="F74" s="123" t="s">
        <v>116</v>
      </c>
      <c r="G74" t="s">
        <v>127</v>
      </c>
      <c r="H74" s="123">
        <v>56</v>
      </c>
      <c r="I74" s="123">
        <v>512460</v>
      </c>
      <c r="J74" s="123">
        <v>4784757</v>
      </c>
      <c r="K74" s="130">
        <v>0.15</v>
      </c>
    </row>
    <row r="75" spans="1:11" x14ac:dyDescent="0.25">
      <c r="A75" s="131" t="s">
        <v>326</v>
      </c>
      <c r="B75" s="131" t="s">
        <v>129</v>
      </c>
      <c r="C75" s="131" t="s">
        <v>324</v>
      </c>
      <c r="D75" s="131" t="s">
        <v>327</v>
      </c>
      <c r="E75" s="132">
        <v>3</v>
      </c>
      <c r="F75" s="132" t="s">
        <v>116</v>
      </c>
      <c r="G75" s="131" t="s">
        <v>127</v>
      </c>
      <c r="H75" s="132">
        <v>41</v>
      </c>
      <c r="I75" s="132">
        <v>506615</v>
      </c>
      <c r="J75" s="132">
        <v>4787245</v>
      </c>
      <c r="K75" s="133">
        <v>0.15</v>
      </c>
    </row>
    <row r="76" spans="1:11" x14ac:dyDescent="0.25">
      <c r="A76" t="s">
        <v>328</v>
      </c>
      <c r="B76" t="s">
        <v>129</v>
      </c>
      <c r="C76" t="s">
        <v>324</v>
      </c>
      <c r="D76" t="s">
        <v>329</v>
      </c>
      <c r="E76" s="123">
        <v>6</v>
      </c>
      <c r="F76" s="123" t="s">
        <v>116</v>
      </c>
      <c r="G76" t="s">
        <v>127</v>
      </c>
      <c r="H76" s="123">
        <v>46</v>
      </c>
      <c r="I76" s="123">
        <v>506739</v>
      </c>
      <c r="J76" s="123">
        <v>4786816</v>
      </c>
      <c r="K76" s="130">
        <v>0.3</v>
      </c>
    </row>
    <row r="77" spans="1:11" x14ac:dyDescent="0.25">
      <c r="A77" s="131" t="s">
        <v>330</v>
      </c>
      <c r="B77" s="131" t="s">
        <v>331</v>
      </c>
      <c r="C77" s="131" t="s">
        <v>332</v>
      </c>
      <c r="D77" s="131" t="s">
        <v>333</v>
      </c>
      <c r="E77" s="132">
        <v>6</v>
      </c>
      <c r="F77" s="132">
        <v>130</v>
      </c>
      <c r="G77" s="131" t="s">
        <v>334</v>
      </c>
      <c r="H77" s="132">
        <v>762</v>
      </c>
      <c r="I77" s="132">
        <v>329981</v>
      </c>
      <c r="J77" s="132">
        <v>4512057</v>
      </c>
      <c r="K77" s="133">
        <v>0.3</v>
      </c>
    </row>
    <row r="78" spans="1:11" x14ac:dyDescent="0.25">
      <c r="A78" s="1" t="s">
        <v>335</v>
      </c>
      <c r="B78" s="1" t="s">
        <v>336</v>
      </c>
      <c r="C78" s="1" t="s">
        <v>337</v>
      </c>
      <c r="D78" s="1" t="s">
        <v>338</v>
      </c>
      <c r="E78" s="134">
        <v>6</v>
      </c>
      <c r="F78" s="134">
        <v>69</v>
      </c>
      <c r="G78" s="1" t="s">
        <v>339</v>
      </c>
      <c r="H78" s="134">
        <v>16</v>
      </c>
      <c r="I78" s="134">
        <v>295038</v>
      </c>
      <c r="J78" s="134">
        <v>4625270</v>
      </c>
      <c r="K78" s="130">
        <v>0.3</v>
      </c>
    </row>
    <row r="79" spans="1:11" x14ac:dyDescent="0.25">
      <c r="A79" s="131" t="s">
        <v>340</v>
      </c>
      <c r="B79" s="131" t="s">
        <v>336</v>
      </c>
      <c r="C79" s="131" t="s">
        <v>337</v>
      </c>
      <c r="D79" s="131" t="s">
        <v>341</v>
      </c>
      <c r="E79" s="132" t="s">
        <v>116</v>
      </c>
      <c r="F79" s="132" t="s">
        <v>116</v>
      </c>
      <c r="G79" s="131" t="s">
        <v>342</v>
      </c>
      <c r="H79" s="132">
        <v>0</v>
      </c>
      <c r="I79" s="132">
        <v>294476</v>
      </c>
      <c r="J79" s="132">
        <v>4622635</v>
      </c>
      <c r="K79" s="133">
        <v>0.3</v>
      </c>
    </row>
    <row r="80" spans="1:11" x14ac:dyDescent="0.25">
      <c r="A80" s="1" t="s">
        <v>343</v>
      </c>
      <c r="B80" s="1" t="s">
        <v>336</v>
      </c>
      <c r="C80" s="1" t="s">
        <v>337</v>
      </c>
      <c r="D80" s="1" t="s">
        <v>344</v>
      </c>
      <c r="E80" s="134">
        <v>4</v>
      </c>
      <c r="F80" s="134">
        <v>49</v>
      </c>
      <c r="G80" s="1" t="s">
        <v>342</v>
      </c>
      <c r="H80" s="134">
        <v>55</v>
      </c>
      <c r="I80" s="134">
        <v>294702</v>
      </c>
      <c r="J80" s="134">
        <v>4621317</v>
      </c>
      <c r="K80" s="130">
        <v>0.3</v>
      </c>
    </row>
    <row r="81" spans="1:11" x14ac:dyDescent="0.25">
      <c r="A81" s="131" t="s">
        <v>345</v>
      </c>
      <c r="B81" s="131" t="s">
        <v>336</v>
      </c>
      <c r="C81" s="131" t="s">
        <v>337</v>
      </c>
      <c r="D81" s="131" t="s">
        <v>346</v>
      </c>
      <c r="E81" s="132" t="s">
        <v>116</v>
      </c>
      <c r="F81" s="132" t="s">
        <v>116</v>
      </c>
      <c r="G81" s="131" t="s">
        <v>342</v>
      </c>
      <c r="H81" s="132">
        <v>0</v>
      </c>
      <c r="I81" s="132">
        <v>289764</v>
      </c>
      <c r="J81" s="132">
        <v>4611843</v>
      </c>
      <c r="K81" s="133">
        <v>0.3</v>
      </c>
    </row>
    <row r="82" spans="1:11" x14ac:dyDescent="0.25">
      <c r="A82" s="1" t="s">
        <v>347</v>
      </c>
      <c r="B82" s="1" t="s">
        <v>134</v>
      </c>
      <c r="C82" s="1" t="s">
        <v>255</v>
      </c>
      <c r="D82" s="1" t="s">
        <v>348</v>
      </c>
      <c r="E82" s="134">
        <v>16</v>
      </c>
      <c r="F82" s="134">
        <v>270</v>
      </c>
      <c r="G82" s="1" t="s">
        <v>137</v>
      </c>
      <c r="H82" s="134">
        <v>3753</v>
      </c>
      <c r="I82" s="134">
        <v>401397</v>
      </c>
      <c r="J82" s="134">
        <v>4707800</v>
      </c>
      <c r="K82" s="130">
        <v>0.3</v>
      </c>
    </row>
    <row r="83" spans="1:11" x14ac:dyDescent="0.25">
      <c r="A83" s="131" t="s">
        <v>349</v>
      </c>
      <c r="B83" s="131" t="s">
        <v>134</v>
      </c>
      <c r="C83" s="131" t="s">
        <v>255</v>
      </c>
      <c r="D83" s="131" t="s">
        <v>350</v>
      </c>
      <c r="E83" s="132">
        <v>8</v>
      </c>
      <c r="F83" s="132">
        <v>366</v>
      </c>
      <c r="G83" s="131" t="s">
        <v>137</v>
      </c>
      <c r="H83" s="132">
        <v>4228</v>
      </c>
      <c r="I83" s="132">
        <v>402432</v>
      </c>
      <c r="J83" s="132">
        <v>4705278</v>
      </c>
      <c r="K83" s="133">
        <v>0.3</v>
      </c>
    </row>
    <row r="84" spans="1:11" x14ac:dyDescent="0.25">
      <c r="A84" s="1" t="s">
        <v>351</v>
      </c>
      <c r="B84" s="1" t="s">
        <v>134</v>
      </c>
      <c r="C84" s="1" t="s">
        <v>352</v>
      </c>
      <c r="D84" s="1" t="s">
        <v>353</v>
      </c>
      <c r="E84" s="134" t="s">
        <v>116</v>
      </c>
      <c r="F84" s="134" t="s">
        <v>116</v>
      </c>
      <c r="G84" s="1" t="s">
        <v>137</v>
      </c>
      <c r="H84" s="134">
        <v>37</v>
      </c>
      <c r="I84" s="134">
        <v>402596</v>
      </c>
      <c r="J84" s="134">
        <v>4707953</v>
      </c>
      <c r="K84" s="130">
        <v>0.24000000000000005</v>
      </c>
    </row>
    <row r="85" spans="1:11" x14ac:dyDescent="0.25">
      <c r="A85" s="131" t="s">
        <v>354</v>
      </c>
      <c r="B85" s="131" t="s">
        <v>259</v>
      </c>
      <c r="C85" s="131" t="s">
        <v>114</v>
      </c>
      <c r="D85" s="131" t="s">
        <v>355</v>
      </c>
      <c r="E85" s="132">
        <v>11</v>
      </c>
      <c r="F85" s="132">
        <v>114</v>
      </c>
      <c r="G85" s="131" t="s">
        <v>356</v>
      </c>
      <c r="H85" s="132">
        <v>304</v>
      </c>
      <c r="I85" s="132">
        <v>465772</v>
      </c>
      <c r="J85" s="132">
        <v>4790195</v>
      </c>
      <c r="K85" s="133">
        <v>0.3</v>
      </c>
    </row>
    <row r="86" spans="1:11" x14ac:dyDescent="0.25">
      <c r="A86" t="s">
        <v>357</v>
      </c>
      <c r="B86" t="s">
        <v>259</v>
      </c>
      <c r="C86" t="s">
        <v>358</v>
      </c>
      <c r="D86" t="s">
        <v>359</v>
      </c>
      <c r="E86" s="123">
        <v>18</v>
      </c>
      <c r="F86" s="123">
        <v>60</v>
      </c>
      <c r="G86" t="s">
        <v>360</v>
      </c>
      <c r="H86" s="123">
        <v>32</v>
      </c>
      <c r="I86" s="123">
        <v>467620</v>
      </c>
      <c r="J86" s="123">
        <v>4806032</v>
      </c>
      <c r="K86" s="130">
        <v>0.3</v>
      </c>
    </row>
    <row r="87" spans="1:11" x14ac:dyDescent="0.25">
      <c r="A87" s="131" t="s">
        <v>361</v>
      </c>
      <c r="B87" s="131" t="s">
        <v>171</v>
      </c>
      <c r="C87" s="131" t="s">
        <v>130</v>
      </c>
      <c r="D87" s="131" t="s">
        <v>362</v>
      </c>
      <c r="E87" s="132">
        <v>12</v>
      </c>
      <c r="F87" s="132">
        <v>342</v>
      </c>
      <c r="G87" s="131" t="s">
        <v>363</v>
      </c>
      <c r="H87" s="132">
        <v>4734</v>
      </c>
      <c r="I87" s="132">
        <v>545282</v>
      </c>
      <c r="J87" s="132">
        <v>4709820</v>
      </c>
      <c r="K87" s="133">
        <v>0.2</v>
      </c>
    </row>
    <row r="88" spans="1:11" x14ac:dyDescent="0.25">
      <c r="A88" t="s">
        <v>364</v>
      </c>
      <c r="B88" t="s">
        <v>171</v>
      </c>
      <c r="C88" t="s">
        <v>130</v>
      </c>
      <c r="D88" t="s">
        <v>365</v>
      </c>
      <c r="E88" s="123">
        <v>3</v>
      </c>
      <c r="F88" s="123">
        <v>410</v>
      </c>
      <c r="G88" t="s">
        <v>363</v>
      </c>
      <c r="H88" s="123">
        <v>4734</v>
      </c>
      <c r="I88" s="123">
        <v>545776</v>
      </c>
      <c r="J88" s="123">
        <v>4709665</v>
      </c>
      <c r="K88" s="130">
        <v>0.02</v>
      </c>
    </row>
    <row r="89" spans="1:11" x14ac:dyDescent="0.25">
      <c r="A89" s="131" t="s">
        <v>366</v>
      </c>
      <c r="B89" s="131" t="s">
        <v>175</v>
      </c>
      <c r="C89" s="131" t="s">
        <v>367</v>
      </c>
      <c r="D89" s="131" t="s">
        <v>368</v>
      </c>
      <c r="E89" s="132">
        <v>4</v>
      </c>
      <c r="F89" s="132">
        <v>125</v>
      </c>
      <c r="G89" s="131" t="s">
        <v>369</v>
      </c>
      <c r="H89" s="132">
        <v>264</v>
      </c>
      <c r="I89" s="132">
        <v>517937</v>
      </c>
      <c r="J89" s="132">
        <v>4714440</v>
      </c>
      <c r="K89" s="133">
        <v>0.1</v>
      </c>
    </row>
    <row r="90" spans="1:11" x14ac:dyDescent="0.25">
      <c r="A90" s="1" t="s">
        <v>370</v>
      </c>
      <c r="B90" s="1" t="s">
        <v>371</v>
      </c>
      <c r="C90" s="1" t="s">
        <v>372</v>
      </c>
      <c r="D90" s="1" t="s">
        <v>373</v>
      </c>
      <c r="E90" s="134">
        <v>4</v>
      </c>
      <c r="F90" s="134">
        <v>39</v>
      </c>
      <c r="G90" s="1" t="s">
        <v>374</v>
      </c>
      <c r="H90" s="134">
        <v>0</v>
      </c>
      <c r="I90" s="134">
        <v>346422</v>
      </c>
      <c r="J90" s="134">
        <v>4644147.7969399998</v>
      </c>
      <c r="K90" s="130">
        <v>0.12</v>
      </c>
    </row>
    <row r="91" spans="1:11" x14ac:dyDescent="0.25">
      <c r="A91" s="131" t="s">
        <v>375</v>
      </c>
      <c r="B91" s="131" t="s">
        <v>376</v>
      </c>
      <c r="C91" s="131" t="s">
        <v>377</v>
      </c>
      <c r="D91" s="131" t="s">
        <v>378</v>
      </c>
      <c r="E91" s="132">
        <v>8</v>
      </c>
      <c r="F91" s="132">
        <v>28.5</v>
      </c>
      <c r="G91" s="131" t="s">
        <v>379</v>
      </c>
      <c r="H91" s="132">
        <v>131</v>
      </c>
      <c r="I91" s="132">
        <v>332736</v>
      </c>
      <c r="J91" s="132">
        <v>4586364</v>
      </c>
      <c r="K91" s="133">
        <v>0.04</v>
      </c>
    </row>
    <row r="92" spans="1:11" x14ac:dyDescent="0.25">
      <c r="A92" t="s">
        <v>380</v>
      </c>
      <c r="B92" t="s">
        <v>381</v>
      </c>
      <c r="C92" t="s">
        <v>382</v>
      </c>
      <c r="D92" t="s">
        <v>383</v>
      </c>
      <c r="E92" s="123">
        <v>2</v>
      </c>
      <c r="F92" s="123">
        <v>60</v>
      </c>
      <c r="G92" t="s">
        <v>384</v>
      </c>
      <c r="H92" s="123">
        <v>127</v>
      </c>
      <c r="I92" s="123">
        <v>305468</v>
      </c>
      <c r="J92" s="123">
        <v>4653599</v>
      </c>
      <c r="K92" s="130">
        <v>0.06</v>
      </c>
    </row>
    <row r="93" spans="1:11" x14ac:dyDescent="0.25">
      <c r="A93" s="131" t="s">
        <v>385</v>
      </c>
      <c r="B93" s="131" t="s">
        <v>386</v>
      </c>
      <c r="C93" s="131" t="s">
        <v>387</v>
      </c>
      <c r="D93" s="131" t="s">
        <v>388</v>
      </c>
      <c r="E93" s="132">
        <v>2</v>
      </c>
      <c r="F93" s="132">
        <v>70</v>
      </c>
      <c r="G93" s="131" t="s">
        <v>389</v>
      </c>
      <c r="H93" s="132">
        <v>1372</v>
      </c>
      <c r="I93" s="132">
        <v>350539</v>
      </c>
      <c r="J93" s="132">
        <v>4806732</v>
      </c>
      <c r="K93" s="133">
        <v>0.02</v>
      </c>
    </row>
    <row r="94" spans="1:11" x14ac:dyDescent="0.25">
      <c r="A94" t="s">
        <v>390</v>
      </c>
      <c r="B94" t="s">
        <v>291</v>
      </c>
      <c r="C94" t="s">
        <v>391</v>
      </c>
      <c r="D94" t="s">
        <v>392</v>
      </c>
      <c r="E94" s="123">
        <v>11</v>
      </c>
      <c r="F94" s="123">
        <v>224</v>
      </c>
      <c r="G94" t="s">
        <v>127</v>
      </c>
      <c r="H94" s="123">
        <v>0</v>
      </c>
      <c r="I94" s="123">
        <v>578689.41173699999</v>
      </c>
      <c r="J94" s="123">
        <v>4767349.0777799999</v>
      </c>
      <c r="K94" s="130">
        <v>0.2</v>
      </c>
    </row>
    <row r="95" spans="1:11" x14ac:dyDescent="0.25">
      <c r="A95" s="131" t="s">
        <v>393</v>
      </c>
      <c r="B95" s="131" t="s">
        <v>394</v>
      </c>
      <c r="C95" s="131" t="s">
        <v>395</v>
      </c>
      <c r="D95" s="131" t="s">
        <v>396</v>
      </c>
      <c r="E95" s="132">
        <v>3</v>
      </c>
      <c r="F95" s="132" t="s">
        <v>116</v>
      </c>
      <c r="G95" s="131" t="s">
        <v>78</v>
      </c>
      <c r="H95" s="132">
        <v>56</v>
      </c>
      <c r="I95" s="132">
        <v>519579</v>
      </c>
      <c r="J95" s="132">
        <v>4690540</v>
      </c>
      <c r="K95" s="133">
        <v>0.04</v>
      </c>
    </row>
    <row r="96" spans="1:11" x14ac:dyDescent="0.25">
      <c r="A96" s="1" t="s">
        <v>397</v>
      </c>
      <c r="B96" s="1" t="s">
        <v>398</v>
      </c>
      <c r="C96" s="1" t="s">
        <v>399</v>
      </c>
      <c r="D96" s="1" t="s">
        <v>400</v>
      </c>
      <c r="E96" s="134">
        <v>1</v>
      </c>
      <c r="F96" s="134">
        <v>100</v>
      </c>
      <c r="G96" s="1" t="s">
        <v>401</v>
      </c>
      <c r="H96" s="134">
        <v>3538</v>
      </c>
      <c r="I96" s="134">
        <v>251265</v>
      </c>
      <c r="J96" s="134">
        <v>4638886</v>
      </c>
      <c r="K96" s="130">
        <v>0.16</v>
      </c>
    </row>
    <row r="97" spans="1:11" x14ac:dyDescent="0.25">
      <c r="A97" s="131" t="s">
        <v>402</v>
      </c>
      <c r="B97" s="131" t="s">
        <v>403</v>
      </c>
      <c r="C97" s="131" t="s">
        <v>387</v>
      </c>
      <c r="D97" s="131" t="s">
        <v>404</v>
      </c>
      <c r="E97" s="132">
        <v>13</v>
      </c>
      <c r="F97" s="132">
        <v>200</v>
      </c>
      <c r="G97" s="131" t="s">
        <v>405</v>
      </c>
      <c r="H97" s="132">
        <v>2233</v>
      </c>
      <c r="I97" s="132">
        <v>393916</v>
      </c>
      <c r="J97" s="132">
        <v>4734446</v>
      </c>
      <c r="K97" s="133">
        <v>0.2</v>
      </c>
    </row>
    <row r="98" spans="1:11" x14ac:dyDescent="0.25">
      <c r="A98" t="s">
        <v>406</v>
      </c>
      <c r="B98" t="s">
        <v>403</v>
      </c>
      <c r="C98" t="s">
        <v>387</v>
      </c>
      <c r="D98" t="s">
        <v>407</v>
      </c>
      <c r="E98" s="123">
        <v>15</v>
      </c>
      <c r="F98" s="123">
        <v>300</v>
      </c>
      <c r="G98" t="s">
        <v>405</v>
      </c>
      <c r="H98" s="123">
        <v>2256</v>
      </c>
      <c r="I98" s="123">
        <v>399323</v>
      </c>
      <c r="J98" s="123">
        <v>4731201</v>
      </c>
      <c r="K98" s="130">
        <v>0.2</v>
      </c>
    </row>
    <row r="99" spans="1:11" x14ac:dyDescent="0.25">
      <c r="A99" s="131" t="s">
        <v>408</v>
      </c>
      <c r="B99" s="131" t="s">
        <v>409</v>
      </c>
      <c r="C99" s="131" t="s">
        <v>410</v>
      </c>
      <c r="D99" s="131" t="s">
        <v>411</v>
      </c>
      <c r="E99" s="132">
        <v>3</v>
      </c>
      <c r="F99" s="132">
        <v>100</v>
      </c>
      <c r="G99" s="131" t="s">
        <v>412</v>
      </c>
      <c r="H99" s="132">
        <v>230</v>
      </c>
      <c r="I99" s="132">
        <v>410011</v>
      </c>
      <c r="J99" s="132">
        <v>4572112</v>
      </c>
      <c r="K99" s="133">
        <v>0.1</v>
      </c>
    </row>
    <row r="100" spans="1:11" x14ac:dyDescent="0.25">
      <c r="A100" t="s">
        <v>413</v>
      </c>
      <c r="B100" t="s">
        <v>414</v>
      </c>
      <c r="C100" t="s">
        <v>415</v>
      </c>
      <c r="D100" t="s">
        <v>416</v>
      </c>
      <c r="E100" s="123">
        <v>6</v>
      </c>
      <c r="F100" s="123">
        <v>30</v>
      </c>
      <c r="G100" t="s">
        <v>417</v>
      </c>
      <c r="H100" s="123">
        <v>80</v>
      </c>
      <c r="I100" s="123">
        <v>312628</v>
      </c>
      <c r="J100" s="123">
        <v>4557295</v>
      </c>
      <c r="K100" s="130">
        <v>0.2</v>
      </c>
    </row>
    <row r="101" spans="1:11" x14ac:dyDescent="0.25">
      <c r="A101" s="131" t="s">
        <v>418</v>
      </c>
      <c r="B101" s="131" t="s">
        <v>419</v>
      </c>
      <c r="C101" s="131" t="s">
        <v>420</v>
      </c>
      <c r="D101" s="131" t="s">
        <v>421</v>
      </c>
      <c r="E101" s="132">
        <v>4</v>
      </c>
      <c r="F101" s="132">
        <v>40</v>
      </c>
      <c r="G101" s="131" t="s">
        <v>422</v>
      </c>
      <c r="H101" s="132">
        <v>64</v>
      </c>
      <c r="I101" s="132">
        <v>268563</v>
      </c>
      <c r="J101" s="132">
        <v>4786537</v>
      </c>
      <c r="K101" s="133">
        <v>0.16</v>
      </c>
    </row>
    <row r="102" spans="1:11" x14ac:dyDescent="0.25">
      <c r="A102" t="s">
        <v>423</v>
      </c>
      <c r="B102" t="s">
        <v>424</v>
      </c>
      <c r="C102" t="s">
        <v>415</v>
      </c>
      <c r="D102" t="s">
        <v>425</v>
      </c>
      <c r="E102" s="123">
        <v>4</v>
      </c>
      <c r="F102" s="123">
        <v>30</v>
      </c>
      <c r="G102" t="s">
        <v>426</v>
      </c>
      <c r="H102" s="123">
        <v>54</v>
      </c>
      <c r="I102" s="123">
        <v>314734</v>
      </c>
      <c r="J102" s="123">
        <v>4575771</v>
      </c>
      <c r="K102" s="130">
        <v>0.12</v>
      </c>
    </row>
    <row r="103" spans="1:11" x14ac:dyDescent="0.25">
      <c r="A103" s="131" t="s">
        <v>427</v>
      </c>
      <c r="B103" s="131" t="s">
        <v>428</v>
      </c>
      <c r="C103" s="131" t="s">
        <v>429</v>
      </c>
      <c r="D103" s="131" t="s">
        <v>430</v>
      </c>
      <c r="E103" s="132">
        <v>4</v>
      </c>
      <c r="F103" s="132" t="s">
        <v>116</v>
      </c>
      <c r="G103" s="131" t="s">
        <v>169</v>
      </c>
      <c r="H103" s="132">
        <v>323</v>
      </c>
      <c r="I103" s="132">
        <v>450507</v>
      </c>
      <c r="J103" s="132">
        <v>4654095</v>
      </c>
      <c r="K103" s="133">
        <v>0.2</v>
      </c>
    </row>
    <row r="104" spans="1:11" x14ac:dyDescent="0.25">
      <c r="A104" s="1" t="s">
        <v>431</v>
      </c>
      <c r="B104" s="1" t="s">
        <v>432</v>
      </c>
      <c r="C104" s="1" t="s">
        <v>433</v>
      </c>
      <c r="D104" s="1" t="s">
        <v>434</v>
      </c>
      <c r="E104" s="134">
        <v>4</v>
      </c>
      <c r="F104" s="134">
        <v>64</v>
      </c>
      <c r="G104" s="1" t="s">
        <v>435</v>
      </c>
      <c r="H104" s="134">
        <v>119</v>
      </c>
      <c r="I104" s="134">
        <v>345241</v>
      </c>
      <c r="J104" s="134">
        <v>4511652</v>
      </c>
      <c r="K104" s="130">
        <v>0.12</v>
      </c>
    </row>
    <row r="105" spans="1:11" x14ac:dyDescent="0.25">
      <c r="A105" s="131" t="s">
        <v>436</v>
      </c>
      <c r="B105" s="131" t="s">
        <v>437</v>
      </c>
      <c r="C105" s="131" t="s">
        <v>438</v>
      </c>
      <c r="D105" s="131"/>
      <c r="E105" s="132">
        <v>4</v>
      </c>
      <c r="F105" s="132">
        <v>20</v>
      </c>
      <c r="G105" s="131" t="s">
        <v>439</v>
      </c>
      <c r="H105" s="132">
        <v>60</v>
      </c>
      <c r="I105" s="132">
        <v>279806</v>
      </c>
      <c r="J105" s="132">
        <v>4579420</v>
      </c>
      <c r="K105" s="133">
        <v>0.16</v>
      </c>
    </row>
    <row r="106" spans="1:11" x14ac:dyDescent="0.25">
      <c r="A106" s="1" t="s">
        <v>440</v>
      </c>
      <c r="B106" s="1" t="s">
        <v>437</v>
      </c>
      <c r="C106" s="1" t="s">
        <v>441</v>
      </c>
      <c r="D106" s="1" t="s">
        <v>442</v>
      </c>
      <c r="E106" s="134">
        <v>3</v>
      </c>
      <c r="F106" s="134">
        <v>60</v>
      </c>
      <c r="G106" s="1" t="s">
        <v>439</v>
      </c>
      <c r="H106" s="134">
        <v>255</v>
      </c>
      <c r="I106" s="134">
        <v>233337</v>
      </c>
      <c r="J106" s="134">
        <v>4710380</v>
      </c>
      <c r="K106" s="130">
        <v>0.12</v>
      </c>
    </row>
    <row r="107" spans="1:11" x14ac:dyDescent="0.25">
      <c r="A107" s="131" t="s">
        <v>443</v>
      </c>
      <c r="B107" s="131" t="s">
        <v>437</v>
      </c>
      <c r="C107" s="131" t="s">
        <v>444</v>
      </c>
      <c r="D107" s="131" t="s">
        <v>445</v>
      </c>
      <c r="E107" s="132">
        <v>4</v>
      </c>
      <c r="F107" s="132">
        <v>24</v>
      </c>
      <c r="G107" s="131" t="s">
        <v>439</v>
      </c>
      <c r="H107" s="132">
        <v>55</v>
      </c>
      <c r="I107" s="132">
        <v>237204</v>
      </c>
      <c r="J107" s="132">
        <v>4702442</v>
      </c>
      <c r="K107" s="133">
        <v>0.16</v>
      </c>
    </row>
    <row r="108" spans="1:11" x14ac:dyDescent="0.25">
      <c r="A108" s="1" t="s">
        <v>446</v>
      </c>
      <c r="B108" s="1" t="s">
        <v>437</v>
      </c>
      <c r="C108" s="1" t="s">
        <v>420</v>
      </c>
      <c r="D108" s="1" t="s">
        <v>447</v>
      </c>
      <c r="E108" s="134">
        <v>2</v>
      </c>
      <c r="F108" s="134">
        <v>75</v>
      </c>
      <c r="G108" s="1" t="s">
        <v>448</v>
      </c>
      <c r="H108" s="134">
        <v>911</v>
      </c>
      <c r="I108" s="134">
        <v>221408</v>
      </c>
      <c r="J108" s="134">
        <v>4710183</v>
      </c>
      <c r="K108" s="130">
        <v>0.08</v>
      </c>
    </row>
    <row r="109" spans="1:11" x14ac:dyDescent="0.25">
      <c r="A109" s="131" t="s">
        <v>449</v>
      </c>
      <c r="B109" s="131" t="s">
        <v>437</v>
      </c>
      <c r="C109" s="131" t="s">
        <v>420</v>
      </c>
      <c r="D109" s="131" t="s">
        <v>450</v>
      </c>
      <c r="E109" s="132">
        <v>7</v>
      </c>
      <c r="F109" s="132" t="s">
        <v>116</v>
      </c>
      <c r="G109" s="131" t="s">
        <v>448</v>
      </c>
      <c r="H109" s="132">
        <v>911</v>
      </c>
      <c r="I109" s="132">
        <v>221241</v>
      </c>
      <c r="J109" s="132">
        <v>4709581</v>
      </c>
      <c r="K109" s="133">
        <v>0.2</v>
      </c>
    </row>
    <row r="110" spans="1:11" x14ac:dyDescent="0.25">
      <c r="A110" s="1" t="s">
        <v>451</v>
      </c>
      <c r="B110" s="1" t="s">
        <v>437</v>
      </c>
      <c r="C110" s="1" t="s">
        <v>420</v>
      </c>
      <c r="D110" s="1" t="s">
        <v>452</v>
      </c>
      <c r="E110" s="134">
        <v>3</v>
      </c>
      <c r="F110" s="134" t="s">
        <v>116</v>
      </c>
      <c r="G110" s="1" t="s">
        <v>448</v>
      </c>
      <c r="H110" s="134">
        <v>912</v>
      </c>
      <c r="I110" s="134">
        <v>221253</v>
      </c>
      <c r="J110" s="134">
        <v>4709003</v>
      </c>
      <c r="K110" s="130">
        <v>0.08</v>
      </c>
    </row>
    <row r="111" spans="1:11" x14ac:dyDescent="0.25">
      <c r="A111" s="131" t="s">
        <v>453</v>
      </c>
      <c r="B111" s="131" t="s">
        <v>437</v>
      </c>
      <c r="C111" s="131" t="s">
        <v>438</v>
      </c>
      <c r="D111" s="131" t="s">
        <v>454</v>
      </c>
      <c r="E111" s="132">
        <v>4</v>
      </c>
      <c r="F111" s="132">
        <v>20</v>
      </c>
      <c r="G111" s="131" t="s">
        <v>439</v>
      </c>
      <c r="H111" s="132">
        <v>54</v>
      </c>
      <c r="I111" s="132">
        <v>245785</v>
      </c>
      <c r="J111" s="132">
        <v>4715165</v>
      </c>
      <c r="K111" s="133">
        <v>0.12</v>
      </c>
    </row>
    <row r="112" spans="1:11" x14ac:dyDescent="0.25">
      <c r="A112" t="s">
        <v>455</v>
      </c>
      <c r="B112" t="s">
        <v>456</v>
      </c>
      <c r="C112" t="s">
        <v>255</v>
      </c>
      <c r="D112" t="s">
        <v>457</v>
      </c>
      <c r="E112" s="123">
        <v>6</v>
      </c>
      <c r="F112" s="123">
        <v>240</v>
      </c>
      <c r="G112" t="s">
        <v>458</v>
      </c>
      <c r="H112" s="123">
        <v>5483</v>
      </c>
      <c r="I112" s="123">
        <v>419266</v>
      </c>
      <c r="J112" s="123">
        <v>4664217</v>
      </c>
      <c r="K112" s="130">
        <v>0.16</v>
      </c>
    </row>
    <row r="113" spans="1:11" x14ac:dyDescent="0.25">
      <c r="A113" s="131" t="s">
        <v>459</v>
      </c>
      <c r="B113" s="131" t="s">
        <v>456</v>
      </c>
      <c r="C113" s="131" t="s">
        <v>460</v>
      </c>
      <c r="D113" s="131" t="s">
        <v>461</v>
      </c>
      <c r="E113" s="132">
        <v>45</v>
      </c>
      <c r="F113" s="132">
        <v>60</v>
      </c>
      <c r="G113" s="131" t="s">
        <v>462</v>
      </c>
      <c r="H113" s="132">
        <v>33</v>
      </c>
      <c r="I113" s="132">
        <v>415842</v>
      </c>
      <c r="J113" s="132">
        <v>4662648</v>
      </c>
      <c r="K113" s="133">
        <v>0.2</v>
      </c>
    </row>
    <row r="114" spans="1:11" x14ac:dyDescent="0.25">
      <c r="A114" t="s">
        <v>463</v>
      </c>
      <c r="B114" t="s">
        <v>376</v>
      </c>
      <c r="C114" t="s">
        <v>464</v>
      </c>
      <c r="D114" t="s">
        <v>465</v>
      </c>
      <c r="E114" s="123">
        <v>4</v>
      </c>
      <c r="F114" s="123">
        <v>50</v>
      </c>
      <c r="G114" t="s">
        <v>466</v>
      </c>
      <c r="H114" s="123">
        <v>91</v>
      </c>
      <c r="I114" s="123">
        <v>341530</v>
      </c>
      <c r="J114" s="123">
        <v>4572096</v>
      </c>
      <c r="K114" s="130">
        <v>0.1</v>
      </c>
    </row>
    <row r="115" spans="1:11" x14ac:dyDescent="0.25">
      <c r="A115" s="131" t="s">
        <v>467</v>
      </c>
      <c r="B115" s="131" t="s">
        <v>376</v>
      </c>
      <c r="C115" s="131" t="s">
        <v>464</v>
      </c>
      <c r="D115" s="131" t="s">
        <v>468</v>
      </c>
      <c r="E115" s="132">
        <v>4</v>
      </c>
      <c r="F115" s="132">
        <v>46</v>
      </c>
      <c r="G115" s="131" t="s">
        <v>466</v>
      </c>
      <c r="H115" s="132">
        <v>82</v>
      </c>
      <c r="I115" s="132">
        <v>330635</v>
      </c>
      <c r="J115" s="132">
        <v>4567847</v>
      </c>
      <c r="K115" s="133">
        <v>0.1</v>
      </c>
    </row>
    <row r="116" spans="1:11" x14ac:dyDescent="0.25">
      <c r="A116" t="s">
        <v>469</v>
      </c>
      <c r="B116" t="s">
        <v>470</v>
      </c>
      <c r="C116" t="s">
        <v>471</v>
      </c>
      <c r="D116" t="s">
        <v>472</v>
      </c>
      <c r="E116" s="123">
        <v>1</v>
      </c>
      <c r="F116" s="123" t="s">
        <v>116</v>
      </c>
      <c r="G116" t="s">
        <v>78</v>
      </c>
      <c r="H116" s="123">
        <v>261</v>
      </c>
      <c r="I116" s="123">
        <v>619481</v>
      </c>
      <c r="J116" s="123">
        <v>4740275</v>
      </c>
      <c r="K116" s="130">
        <v>0.02</v>
      </c>
    </row>
    <row r="117" spans="1:11" x14ac:dyDescent="0.25">
      <c r="A117" s="131" t="s">
        <v>473</v>
      </c>
      <c r="B117" s="131" t="s">
        <v>143</v>
      </c>
      <c r="C117" s="131" t="s">
        <v>109</v>
      </c>
      <c r="D117" s="131" t="s">
        <v>474</v>
      </c>
      <c r="E117" s="132" t="s">
        <v>116</v>
      </c>
      <c r="F117" s="132">
        <v>110</v>
      </c>
      <c r="G117" s="131" t="s">
        <v>475</v>
      </c>
      <c r="H117" s="132">
        <v>118</v>
      </c>
      <c r="I117" s="132">
        <v>620037</v>
      </c>
      <c r="J117" s="132">
        <v>4717512</v>
      </c>
      <c r="K117" s="133">
        <v>0.2</v>
      </c>
    </row>
    <row r="118" spans="1:11" x14ac:dyDescent="0.25">
      <c r="A118" t="s">
        <v>476</v>
      </c>
      <c r="B118" t="s">
        <v>147</v>
      </c>
      <c r="C118" t="s">
        <v>477</v>
      </c>
      <c r="D118" t="s">
        <v>478</v>
      </c>
      <c r="E118" s="123">
        <v>2</v>
      </c>
      <c r="F118" s="123">
        <v>50</v>
      </c>
      <c r="G118" t="s">
        <v>150</v>
      </c>
      <c r="H118" s="123">
        <v>112</v>
      </c>
      <c r="I118" s="123">
        <v>433729</v>
      </c>
      <c r="J118" s="123">
        <v>4703812</v>
      </c>
      <c r="K118" s="130">
        <v>0.06</v>
      </c>
    </row>
    <row r="119" spans="1:11" x14ac:dyDescent="0.25">
      <c r="A119" s="131" t="s">
        <v>479</v>
      </c>
      <c r="B119" s="131" t="s">
        <v>398</v>
      </c>
      <c r="C119" s="131" t="s">
        <v>337</v>
      </c>
      <c r="D119" s="131" t="s">
        <v>480</v>
      </c>
      <c r="E119" s="132">
        <v>23.8</v>
      </c>
      <c r="F119" s="132">
        <v>80</v>
      </c>
      <c r="G119" s="131" t="s">
        <v>481</v>
      </c>
      <c r="H119" s="132">
        <v>97</v>
      </c>
      <c r="I119" s="132">
        <v>285594</v>
      </c>
      <c r="J119" s="132">
        <v>4604572</v>
      </c>
      <c r="K119" s="133">
        <v>0.2</v>
      </c>
    </row>
    <row r="120" spans="1:11" x14ac:dyDescent="0.25">
      <c r="A120" t="s">
        <v>482</v>
      </c>
      <c r="B120" t="s">
        <v>483</v>
      </c>
      <c r="C120" t="s">
        <v>484</v>
      </c>
      <c r="D120" t="s">
        <v>485</v>
      </c>
      <c r="E120" s="123" t="s">
        <v>116</v>
      </c>
      <c r="F120" s="123" t="s">
        <v>116</v>
      </c>
      <c r="G120" t="s">
        <v>127</v>
      </c>
      <c r="H120" s="123">
        <v>44</v>
      </c>
      <c r="I120" s="123">
        <v>694066</v>
      </c>
      <c r="J120" s="123">
        <v>4658490</v>
      </c>
      <c r="K120" s="130">
        <v>0.08</v>
      </c>
    </row>
    <row r="121" spans="1:11" x14ac:dyDescent="0.25">
      <c r="A121" s="131" t="s">
        <v>486</v>
      </c>
      <c r="B121" s="131" t="s">
        <v>483</v>
      </c>
      <c r="C121" s="131" t="s">
        <v>487</v>
      </c>
      <c r="D121" s="131" t="s">
        <v>488</v>
      </c>
      <c r="E121" s="132">
        <v>3</v>
      </c>
      <c r="F121" s="132" t="s">
        <v>116</v>
      </c>
      <c r="G121" s="131" t="s">
        <v>78</v>
      </c>
      <c r="H121" s="132">
        <v>67</v>
      </c>
      <c r="I121" s="132">
        <v>684940</v>
      </c>
      <c r="J121" s="132">
        <v>4680182</v>
      </c>
      <c r="K121" s="133">
        <v>0.06</v>
      </c>
    </row>
    <row r="122" spans="1:11" x14ac:dyDescent="0.25">
      <c r="A122" t="s">
        <v>489</v>
      </c>
      <c r="B122" t="s">
        <v>201</v>
      </c>
      <c r="C122" t="s">
        <v>490</v>
      </c>
      <c r="D122" t="s">
        <v>491</v>
      </c>
      <c r="E122" s="123">
        <v>30</v>
      </c>
      <c r="F122" s="123">
        <v>150</v>
      </c>
      <c r="G122" t="s">
        <v>492</v>
      </c>
      <c r="H122" s="123">
        <v>27</v>
      </c>
      <c r="I122" s="123">
        <v>618464</v>
      </c>
      <c r="J122" s="123">
        <v>4627705</v>
      </c>
      <c r="K122" s="130">
        <v>0.2</v>
      </c>
    </row>
    <row r="123" spans="1:11" x14ac:dyDescent="0.25">
      <c r="A123" s="131" t="s">
        <v>493</v>
      </c>
      <c r="B123" s="131" t="s">
        <v>494</v>
      </c>
      <c r="C123" s="131" t="s">
        <v>283</v>
      </c>
      <c r="D123" s="131" t="s">
        <v>495</v>
      </c>
      <c r="E123" s="132">
        <v>6</v>
      </c>
      <c r="F123" s="132">
        <v>75</v>
      </c>
      <c r="G123" s="131" t="s">
        <v>496</v>
      </c>
      <c r="H123" s="132">
        <v>107</v>
      </c>
      <c r="I123" s="132">
        <v>273800</v>
      </c>
      <c r="J123" s="132">
        <v>4798888</v>
      </c>
      <c r="K123" s="133">
        <v>0.2</v>
      </c>
    </row>
    <row r="124" spans="1:11" x14ac:dyDescent="0.25">
      <c r="A124" t="s">
        <v>497</v>
      </c>
      <c r="B124" t="s">
        <v>498</v>
      </c>
      <c r="C124" t="s">
        <v>499</v>
      </c>
      <c r="D124" t="s">
        <v>500</v>
      </c>
      <c r="E124" s="123">
        <v>97</v>
      </c>
      <c r="F124" s="123">
        <v>100</v>
      </c>
      <c r="G124" t="s">
        <v>501</v>
      </c>
      <c r="H124" s="123">
        <v>80</v>
      </c>
      <c r="I124" s="123">
        <v>438434</v>
      </c>
      <c r="J124" s="123">
        <v>4625800</v>
      </c>
      <c r="K124" s="130">
        <v>0.2</v>
      </c>
    </row>
    <row r="125" spans="1:11" x14ac:dyDescent="0.25">
      <c r="A125" s="131" t="s">
        <v>502</v>
      </c>
      <c r="B125" s="131" t="s">
        <v>424</v>
      </c>
      <c r="C125" s="131" t="s">
        <v>337</v>
      </c>
      <c r="D125" s="131" t="s">
        <v>503</v>
      </c>
      <c r="E125" s="132">
        <v>4</v>
      </c>
      <c r="F125" s="132">
        <v>80</v>
      </c>
      <c r="G125" s="131" t="s">
        <v>504</v>
      </c>
      <c r="H125" s="132">
        <v>230</v>
      </c>
      <c r="I125" s="132">
        <v>262925</v>
      </c>
      <c r="J125" s="132">
        <v>4567688</v>
      </c>
      <c r="K125" s="133">
        <v>0.12</v>
      </c>
    </row>
    <row r="126" spans="1:11" x14ac:dyDescent="0.25">
      <c r="A126" t="s">
        <v>505</v>
      </c>
      <c r="B126" t="s">
        <v>428</v>
      </c>
      <c r="C126" t="s">
        <v>429</v>
      </c>
      <c r="D126" t="s">
        <v>506</v>
      </c>
      <c r="E126" s="123" t="s">
        <v>116</v>
      </c>
      <c r="F126" s="123">
        <v>50</v>
      </c>
      <c r="G126" t="s">
        <v>169</v>
      </c>
      <c r="H126" s="123">
        <v>315</v>
      </c>
      <c r="I126" s="123">
        <v>448761</v>
      </c>
      <c r="J126" s="123">
        <v>4657551</v>
      </c>
      <c r="K126" s="130">
        <v>0.13999999999999999</v>
      </c>
    </row>
    <row r="127" spans="1:11" x14ac:dyDescent="0.25">
      <c r="A127" s="131" t="s">
        <v>507</v>
      </c>
      <c r="B127" s="131" t="s">
        <v>428</v>
      </c>
      <c r="C127" s="131" t="s">
        <v>508</v>
      </c>
      <c r="D127" s="131" t="s">
        <v>509</v>
      </c>
      <c r="E127" s="132">
        <v>2</v>
      </c>
      <c r="F127" s="132">
        <v>60</v>
      </c>
      <c r="G127" s="131" t="s">
        <v>510</v>
      </c>
      <c r="H127" s="132">
        <v>204</v>
      </c>
      <c r="I127" s="132">
        <v>447775</v>
      </c>
      <c r="J127" s="132">
        <v>4652473</v>
      </c>
      <c r="K127" s="133">
        <v>0.08</v>
      </c>
    </row>
    <row r="128" spans="1:11" x14ac:dyDescent="0.25">
      <c r="A128" t="s">
        <v>511</v>
      </c>
      <c r="B128" t="s">
        <v>428</v>
      </c>
      <c r="C128" t="s">
        <v>508</v>
      </c>
      <c r="D128" t="s">
        <v>512</v>
      </c>
      <c r="E128" s="123">
        <v>3</v>
      </c>
      <c r="F128" s="123" t="s">
        <v>116</v>
      </c>
      <c r="G128" t="s">
        <v>127</v>
      </c>
      <c r="H128" s="123">
        <v>191</v>
      </c>
      <c r="I128" s="123">
        <v>445867</v>
      </c>
      <c r="J128" s="123">
        <v>4654584</v>
      </c>
      <c r="K128" s="130">
        <v>0.1</v>
      </c>
    </row>
    <row r="129" spans="1:11" x14ac:dyDescent="0.25">
      <c r="A129" s="131" t="s">
        <v>513</v>
      </c>
      <c r="B129" s="131" t="s">
        <v>134</v>
      </c>
      <c r="C129" s="131" t="s">
        <v>352</v>
      </c>
      <c r="D129" s="131" t="s">
        <v>514</v>
      </c>
      <c r="E129" s="132">
        <v>4</v>
      </c>
      <c r="F129" s="132" t="s">
        <v>116</v>
      </c>
      <c r="G129" s="131" t="s">
        <v>137</v>
      </c>
      <c r="H129" s="132">
        <v>37</v>
      </c>
      <c r="I129" s="132">
        <v>402142</v>
      </c>
      <c r="J129" s="132">
        <v>4707481</v>
      </c>
      <c r="K129" s="133">
        <v>0.2</v>
      </c>
    </row>
    <row r="130" spans="1:11" x14ac:dyDescent="0.25">
      <c r="A130" t="s">
        <v>515</v>
      </c>
      <c r="B130" t="s">
        <v>134</v>
      </c>
      <c r="C130" t="s">
        <v>352</v>
      </c>
      <c r="D130" t="s">
        <v>516</v>
      </c>
      <c r="E130" s="123" t="s">
        <v>116</v>
      </c>
      <c r="F130" s="123" t="s">
        <v>116</v>
      </c>
      <c r="G130" t="s">
        <v>137</v>
      </c>
      <c r="H130" s="123">
        <v>37</v>
      </c>
      <c r="I130" s="123">
        <v>402933</v>
      </c>
      <c r="J130" s="123">
        <v>4708007</v>
      </c>
      <c r="K130" s="130">
        <v>0.06</v>
      </c>
    </row>
    <row r="131" spans="1:11" x14ac:dyDescent="0.25">
      <c r="A131" s="131" t="s">
        <v>517</v>
      </c>
      <c r="B131" s="131" t="s">
        <v>518</v>
      </c>
      <c r="C131" s="131" t="s">
        <v>519</v>
      </c>
      <c r="D131" s="131" t="s">
        <v>520</v>
      </c>
      <c r="E131" s="132">
        <v>6</v>
      </c>
      <c r="F131" s="132">
        <v>120</v>
      </c>
      <c r="G131" s="131" t="s">
        <v>521</v>
      </c>
      <c r="H131" s="132">
        <v>83</v>
      </c>
      <c r="I131" s="132">
        <v>343658</v>
      </c>
      <c r="J131" s="132">
        <v>4620708</v>
      </c>
      <c r="K131" s="133">
        <v>0.2</v>
      </c>
    </row>
    <row r="132" spans="1:11" x14ac:dyDescent="0.25">
      <c r="A132" t="s">
        <v>522</v>
      </c>
      <c r="B132" t="s">
        <v>523</v>
      </c>
      <c r="C132" t="s">
        <v>524</v>
      </c>
      <c r="D132" t="s">
        <v>525</v>
      </c>
      <c r="E132" s="123">
        <v>9</v>
      </c>
      <c r="F132" s="123">
        <v>110</v>
      </c>
      <c r="G132" t="s">
        <v>526</v>
      </c>
      <c r="H132" s="123">
        <v>609</v>
      </c>
      <c r="I132" s="123">
        <v>399742</v>
      </c>
      <c r="J132" s="123">
        <v>4605029</v>
      </c>
      <c r="K132" s="130">
        <v>0.2</v>
      </c>
    </row>
    <row r="133" spans="1:11" x14ac:dyDescent="0.25">
      <c r="A133" s="131" t="s">
        <v>527</v>
      </c>
      <c r="B133" s="131" t="s">
        <v>523</v>
      </c>
      <c r="C133" s="131" t="s">
        <v>528</v>
      </c>
      <c r="D133" s="131" t="s">
        <v>529</v>
      </c>
      <c r="E133" s="132" t="s">
        <v>116</v>
      </c>
      <c r="F133" s="132">
        <v>142</v>
      </c>
      <c r="G133" s="131" t="s">
        <v>530</v>
      </c>
      <c r="H133" s="132">
        <v>2250</v>
      </c>
      <c r="I133" s="132">
        <v>413797</v>
      </c>
      <c r="J133" s="132">
        <v>4610588</v>
      </c>
      <c r="K133" s="133">
        <v>0.01</v>
      </c>
    </row>
    <row r="134" spans="1:11" x14ac:dyDescent="0.25">
      <c r="A134" t="s">
        <v>531</v>
      </c>
      <c r="B134" t="s">
        <v>523</v>
      </c>
      <c r="C134" t="s">
        <v>528</v>
      </c>
      <c r="D134" t="s">
        <v>532</v>
      </c>
      <c r="E134" s="123">
        <v>12</v>
      </c>
      <c r="F134" s="123">
        <v>163</v>
      </c>
      <c r="G134" t="s">
        <v>530</v>
      </c>
      <c r="H134" s="123">
        <v>2281</v>
      </c>
      <c r="I134" s="123">
        <v>415571</v>
      </c>
      <c r="J134" s="123">
        <v>4608109</v>
      </c>
      <c r="K134" s="130">
        <v>0.04</v>
      </c>
    </row>
    <row r="135" spans="1:11" x14ac:dyDescent="0.25">
      <c r="A135" s="131" t="s">
        <v>533</v>
      </c>
      <c r="B135" s="131" t="s">
        <v>291</v>
      </c>
      <c r="C135" s="131" t="s">
        <v>534</v>
      </c>
      <c r="D135" s="131" t="s">
        <v>535</v>
      </c>
      <c r="E135" s="132">
        <v>5</v>
      </c>
      <c r="F135" s="132">
        <v>40</v>
      </c>
      <c r="G135" s="131" t="s">
        <v>536</v>
      </c>
      <c r="H135" s="132">
        <v>26</v>
      </c>
      <c r="I135" s="132">
        <v>591421</v>
      </c>
      <c r="J135" s="132">
        <v>4737080</v>
      </c>
      <c r="K135" s="133">
        <v>0.2</v>
      </c>
    </row>
    <row r="136" spans="1:11" x14ac:dyDescent="0.25">
      <c r="A136" t="s">
        <v>537</v>
      </c>
      <c r="B136" t="s">
        <v>291</v>
      </c>
      <c r="C136" t="s">
        <v>538</v>
      </c>
      <c r="D136" t="s">
        <v>539</v>
      </c>
      <c r="E136" s="123">
        <v>5</v>
      </c>
      <c r="F136" s="123">
        <v>110</v>
      </c>
      <c r="G136" t="s">
        <v>540</v>
      </c>
      <c r="H136" s="123">
        <v>745</v>
      </c>
      <c r="I136" s="123">
        <v>609362</v>
      </c>
      <c r="J136" s="123">
        <v>4761457</v>
      </c>
      <c r="K136" s="130">
        <v>0.13999999999999999</v>
      </c>
    </row>
    <row r="137" spans="1:11" x14ac:dyDescent="0.25">
      <c r="A137" s="131" t="s">
        <v>541</v>
      </c>
      <c r="B137" s="131" t="s">
        <v>542</v>
      </c>
      <c r="C137" s="131" t="s">
        <v>524</v>
      </c>
      <c r="D137" s="131" t="s">
        <v>543</v>
      </c>
      <c r="E137" s="132">
        <v>5</v>
      </c>
      <c r="F137" s="132">
        <v>100</v>
      </c>
      <c r="G137" s="131" t="s">
        <v>544</v>
      </c>
      <c r="H137" s="132">
        <v>434</v>
      </c>
      <c r="I137" s="132">
        <v>385877</v>
      </c>
      <c r="J137" s="132">
        <v>4615927</v>
      </c>
      <c r="K137" s="133">
        <v>0.2</v>
      </c>
    </row>
    <row r="138" spans="1:11" x14ac:dyDescent="0.25">
      <c r="A138" t="s">
        <v>545</v>
      </c>
      <c r="B138" t="s">
        <v>542</v>
      </c>
      <c r="C138" t="s">
        <v>546</v>
      </c>
      <c r="D138" t="s">
        <v>547</v>
      </c>
      <c r="E138" s="123">
        <v>6</v>
      </c>
      <c r="F138" s="123">
        <v>50</v>
      </c>
      <c r="G138" t="s">
        <v>548</v>
      </c>
      <c r="H138" s="123">
        <v>42</v>
      </c>
      <c r="I138" s="123">
        <v>367757</v>
      </c>
      <c r="J138" s="123">
        <v>4619169</v>
      </c>
      <c r="K138" s="130">
        <v>0.2</v>
      </c>
    </row>
    <row r="139" spans="1:11" x14ac:dyDescent="0.25">
      <c r="A139" s="131" t="s">
        <v>549</v>
      </c>
      <c r="B139" s="131" t="s">
        <v>542</v>
      </c>
      <c r="C139" s="131" t="s">
        <v>546</v>
      </c>
      <c r="D139" s="131" t="s">
        <v>550</v>
      </c>
      <c r="E139" s="132">
        <v>7</v>
      </c>
      <c r="F139" s="132">
        <v>45</v>
      </c>
      <c r="G139" s="131" t="s">
        <v>548</v>
      </c>
      <c r="H139" s="132">
        <v>42</v>
      </c>
      <c r="I139" s="132">
        <v>367439</v>
      </c>
      <c r="J139" s="132">
        <v>4619351</v>
      </c>
      <c r="K139" s="133">
        <v>0.2</v>
      </c>
    </row>
    <row r="140" spans="1:11" x14ac:dyDescent="0.25">
      <c r="A140" t="s">
        <v>551</v>
      </c>
      <c r="B140" t="s">
        <v>542</v>
      </c>
      <c r="C140" t="s">
        <v>372</v>
      </c>
      <c r="D140" t="s">
        <v>552</v>
      </c>
      <c r="E140" s="123">
        <v>5.5</v>
      </c>
      <c r="F140" s="123">
        <v>78</v>
      </c>
      <c r="G140" t="s">
        <v>553</v>
      </c>
      <c r="H140" s="123">
        <v>110</v>
      </c>
      <c r="I140" s="123">
        <v>367115</v>
      </c>
      <c r="J140" s="123">
        <v>4625099</v>
      </c>
      <c r="K140" s="130">
        <v>0.2</v>
      </c>
    </row>
    <row r="141" spans="1:11" x14ac:dyDescent="0.25">
      <c r="A141" s="131" t="s">
        <v>554</v>
      </c>
      <c r="B141" s="131" t="s">
        <v>398</v>
      </c>
      <c r="C141" s="131" t="s">
        <v>119</v>
      </c>
      <c r="D141" s="131" t="s">
        <v>555</v>
      </c>
      <c r="E141" s="132">
        <v>32</v>
      </c>
      <c r="F141" s="132">
        <v>70</v>
      </c>
      <c r="G141" s="131" t="s">
        <v>481</v>
      </c>
      <c r="H141" s="132">
        <v>69</v>
      </c>
      <c r="I141" s="132">
        <v>271191</v>
      </c>
      <c r="J141" s="132">
        <v>4631834</v>
      </c>
      <c r="K141" s="133">
        <v>0.2</v>
      </c>
    </row>
    <row r="142" spans="1:11" x14ac:dyDescent="0.25">
      <c r="A142" t="s">
        <v>556</v>
      </c>
      <c r="B142" t="s">
        <v>398</v>
      </c>
      <c r="C142" t="s">
        <v>119</v>
      </c>
      <c r="D142" t="s">
        <v>557</v>
      </c>
      <c r="E142" s="123">
        <v>20</v>
      </c>
      <c r="F142" s="123">
        <v>80</v>
      </c>
      <c r="G142" t="s">
        <v>481</v>
      </c>
      <c r="H142" s="123">
        <v>108</v>
      </c>
      <c r="I142" s="123">
        <v>285258</v>
      </c>
      <c r="J142" s="123">
        <v>4623144</v>
      </c>
      <c r="K142" s="130">
        <v>0.2</v>
      </c>
    </row>
    <row r="143" spans="1:11" x14ac:dyDescent="0.25">
      <c r="A143" s="131" t="s">
        <v>558</v>
      </c>
      <c r="B143" s="131" t="s">
        <v>191</v>
      </c>
      <c r="C143" s="131" t="s">
        <v>538</v>
      </c>
      <c r="D143" s="131" t="s">
        <v>559</v>
      </c>
      <c r="E143" s="132">
        <v>1</v>
      </c>
      <c r="F143" s="132" t="s">
        <v>116</v>
      </c>
      <c r="G143" s="131" t="s">
        <v>194</v>
      </c>
      <c r="H143" s="132">
        <v>78</v>
      </c>
      <c r="I143" s="132">
        <v>572832</v>
      </c>
      <c r="J143" s="132">
        <v>4797650</v>
      </c>
      <c r="K143" s="133">
        <v>0.02</v>
      </c>
    </row>
    <row r="144" spans="1:11" x14ac:dyDescent="0.25">
      <c r="A144" t="s">
        <v>560</v>
      </c>
      <c r="B144" t="s">
        <v>196</v>
      </c>
      <c r="C144" t="s">
        <v>324</v>
      </c>
      <c r="D144" t="s">
        <v>561</v>
      </c>
      <c r="E144" s="123">
        <v>33</v>
      </c>
      <c r="F144" s="123">
        <v>200</v>
      </c>
      <c r="G144" t="s">
        <v>240</v>
      </c>
      <c r="H144" s="123">
        <v>41</v>
      </c>
      <c r="I144" s="123">
        <v>512328</v>
      </c>
      <c r="J144" s="123">
        <v>4620575</v>
      </c>
      <c r="K144" s="130">
        <v>0.2</v>
      </c>
    </row>
    <row r="145" spans="1:11" x14ac:dyDescent="0.25">
      <c r="A145" s="131" t="s">
        <v>562</v>
      </c>
      <c r="B145" s="131" t="s">
        <v>563</v>
      </c>
      <c r="C145" s="131" t="s">
        <v>564</v>
      </c>
      <c r="D145" s="131" t="s">
        <v>565</v>
      </c>
      <c r="E145" s="132">
        <v>6</v>
      </c>
      <c r="F145" s="132">
        <v>90</v>
      </c>
      <c r="G145" s="131" t="s">
        <v>566</v>
      </c>
      <c r="H145" s="132">
        <v>246</v>
      </c>
      <c r="I145" s="132">
        <v>280995</v>
      </c>
      <c r="J145" s="132">
        <v>4543575</v>
      </c>
      <c r="K145" s="133">
        <v>0.2</v>
      </c>
    </row>
    <row r="146" spans="1:11" x14ac:dyDescent="0.25">
      <c r="A146" t="s">
        <v>567</v>
      </c>
      <c r="B146" t="s">
        <v>568</v>
      </c>
      <c r="C146" t="s">
        <v>569</v>
      </c>
      <c r="D146" t="s">
        <v>570</v>
      </c>
      <c r="E146" s="123">
        <v>6</v>
      </c>
      <c r="F146" s="123">
        <v>30</v>
      </c>
      <c r="G146" t="s">
        <v>571</v>
      </c>
      <c r="H146" s="123">
        <v>597</v>
      </c>
      <c r="I146" s="123">
        <v>246248</v>
      </c>
      <c r="J146" s="123">
        <v>4674181</v>
      </c>
      <c r="K146" s="130">
        <v>0.2</v>
      </c>
    </row>
    <row r="147" spans="1:11" x14ac:dyDescent="0.25">
      <c r="A147" s="131" t="s">
        <v>572</v>
      </c>
      <c r="B147" s="131" t="s">
        <v>568</v>
      </c>
      <c r="C147" s="131" t="s">
        <v>569</v>
      </c>
      <c r="D147" s="131" t="s">
        <v>570</v>
      </c>
      <c r="E147" s="132">
        <v>6</v>
      </c>
      <c r="F147" s="132">
        <v>30</v>
      </c>
      <c r="G147" s="131" t="s">
        <v>571</v>
      </c>
      <c r="H147" s="132">
        <v>600</v>
      </c>
      <c r="I147" s="132">
        <v>247272</v>
      </c>
      <c r="J147" s="132">
        <v>4670761</v>
      </c>
      <c r="K147" s="133">
        <v>0.2</v>
      </c>
    </row>
    <row r="148" spans="1:11" x14ac:dyDescent="0.25">
      <c r="A148" t="s">
        <v>573</v>
      </c>
      <c r="B148" t="s">
        <v>414</v>
      </c>
      <c r="C148" t="s">
        <v>574</v>
      </c>
      <c r="D148" t="s">
        <v>575</v>
      </c>
      <c r="E148" s="123">
        <v>5.5</v>
      </c>
      <c r="F148" s="123">
        <v>55</v>
      </c>
      <c r="G148" t="s">
        <v>417</v>
      </c>
      <c r="H148" s="123">
        <v>55</v>
      </c>
      <c r="I148" s="123">
        <v>321335</v>
      </c>
      <c r="J148" s="123">
        <v>4533528</v>
      </c>
      <c r="K148" s="130">
        <v>0.2</v>
      </c>
    </row>
    <row r="149" spans="1:11" x14ac:dyDescent="0.25">
      <c r="A149" s="131" t="s">
        <v>576</v>
      </c>
      <c r="B149" s="131" t="s">
        <v>577</v>
      </c>
      <c r="C149" s="131" t="s">
        <v>578</v>
      </c>
      <c r="D149" s="131" t="s">
        <v>579</v>
      </c>
      <c r="E149" s="132">
        <v>8</v>
      </c>
      <c r="F149" s="132">
        <v>50</v>
      </c>
      <c r="G149" s="131" t="s">
        <v>475</v>
      </c>
      <c r="H149" s="132">
        <v>38</v>
      </c>
      <c r="I149" s="132">
        <v>678067</v>
      </c>
      <c r="J149" s="132">
        <v>4592875</v>
      </c>
      <c r="K149" s="133">
        <v>0.2</v>
      </c>
    </row>
    <row r="150" spans="1:11" x14ac:dyDescent="0.25">
      <c r="A150" t="s">
        <v>580</v>
      </c>
      <c r="B150" t="s">
        <v>331</v>
      </c>
      <c r="C150" t="s">
        <v>574</v>
      </c>
      <c r="D150" t="s">
        <v>581</v>
      </c>
      <c r="E150" s="123">
        <v>4</v>
      </c>
      <c r="F150" s="123">
        <v>36</v>
      </c>
      <c r="G150" t="s">
        <v>582</v>
      </c>
      <c r="H150" s="123">
        <v>68</v>
      </c>
      <c r="I150" s="123">
        <v>318831</v>
      </c>
      <c r="J150" s="123">
        <v>4528327</v>
      </c>
      <c r="K150" s="130">
        <v>0.2</v>
      </c>
    </row>
    <row r="151" spans="1:11" x14ac:dyDescent="0.25">
      <c r="A151" s="131" t="s">
        <v>583</v>
      </c>
      <c r="B151" s="131" t="s">
        <v>331</v>
      </c>
      <c r="C151" s="131" t="s">
        <v>574</v>
      </c>
      <c r="D151" s="131" t="s">
        <v>584</v>
      </c>
      <c r="E151" s="132">
        <v>6</v>
      </c>
      <c r="F151" s="132">
        <v>68</v>
      </c>
      <c r="G151" s="131" t="s">
        <v>582</v>
      </c>
      <c r="H151" s="132">
        <v>156</v>
      </c>
      <c r="I151" s="132">
        <v>313327</v>
      </c>
      <c r="J151" s="132">
        <v>4509051</v>
      </c>
      <c r="K151" s="133">
        <v>0.2</v>
      </c>
    </row>
    <row r="152" spans="1:11" x14ac:dyDescent="0.25">
      <c r="A152" t="s">
        <v>585</v>
      </c>
      <c r="B152" t="s">
        <v>331</v>
      </c>
      <c r="C152" t="s">
        <v>586</v>
      </c>
      <c r="D152" t="s">
        <v>587</v>
      </c>
      <c r="E152" s="123">
        <v>6</v>
      </c>
      <c r="F152" s="123">
        <v>25</v>
      </c>
      <c r="G152" t="s">
        <v>582</v>
      </c>
      <c r="H152" s="123">
        <v>67</v>
      </c>
      <c r="I152" s="123">
        <v>305098</v>
      </c>
      <c r="J152" s="123">
        <v>4506188</v>
      </c>
      <c r="K152" s="130">
        <v>0.2</v>
      </c>
    </row>
    <row r="153" spans="1:11" x14ac:dyDescent="0.25">
      <c r="A153" s="131" t="s">
        <v>588</v>
      </c>
      <c r="B153" s="131" t="s">
        <v>331</v>
      </c>
      <c r="C153" s="131" t="s">
        <v>586</v>
      </c>
      <c r="D153" s="131" t="s">
        <v>589</v>
      </c>
      <c r="E153" s="132">
        <v>5</v>
      </c>
      <c r="F153" s="132">
        <v>38</v>
      </c>
      <c r="G153" s="131" t="s">
        <v>582</v>
      </c>
      <c r="H153" s="132">
        <v>74</v>
      </c>
      <c r="I153" s="132">
        <v>303919</v>
      </c>
      <c r="J153" s="132">
        <v>4502996</v>
      </c>
      <c r="K153" s="133">
        <v>0.2</v>
      </c>
    </row>
    <row r="154" spans="1:11" x14ac:dyDescent="0.25">
      <c r="A154" t="s">
        <v>590</v>
      </c>
      <c r="B154" t="s">
        <v>331</v>
      </c>
      <c r="C154" t="s">
        <v>586</v>
      </c>
      <c r="D154" t="s">
        <v>591</v>
      </c>
      <c r="E154" s="123">
        <v>5</v>
      </c>
      <c r="F154" s="123">
        <v>59</v>
      </c>
      <c r="G154" t="s">
        <v>582</v>
      </c>
      <c r="H154" s="123">
        <v>85</v>
      </c>
      <c r="I154" s="123">
        <v>302562</v>
      </c>
      <c r="J154" s="123">
        <v>4499417</v>
      </c>
      <c r="K154" s="130">
        <v>0.2</v>
      </c>
    </row>
    <row r="155" spans="1:11" x14ac:dyDescent="0.25">
      <c r="A155" s="131" t="s">
        <v>592</v>
      </c>
      <c r="B155" s="131" t="s">
        <v>498</v>
      </c>
      <c r="C155" s="131" t="s">
        <v>255</v>
      </c>
      <c r="D155" s="131" t="s">
        <v>593</v>
      </c>
      <c r="E155" s="132" t="s">
        <v>116</v>
      </c>
      <c r="F155" s="132">
        <v>364</v>
      </c>
      <c r="G155" s="131" t="s">
        <v>594</v>
      </c>
      <c r="H155" s="132">
        <v>6245</v>
      </c>
      <c r="I155" s="132">
        <v>448434</v>
      </c>
      <c r="J155" s="132">
        <v>4604628</v>
      </c>
      <c r="K155" s="133">
        <v>0.2</v>
      </c>
    </row>
    <row r="156" spans="1:11" x14ac:dyDescent="0.25">
      <c r="A156" t="s">
        <v>595</v>
      </c>
      <c r="B156" t="s">
        <v>498</v>
      </c>
      <c r="C156" t="s">
        <v>255</v>
      </c>
      <c r="D156" t="s">
        <v>596</v>
      </c>
      <c r="E156" s="123" t="s">
        <v>116</v>
      </c>
      <c r="F156" s="123">
        <v>440</v>
      </c>
      <c r="G156" t="s">
        <v>594</v>
      </c>
      <c r="H156" s="123">
        <v>9879</v>
      </c>
      <c r="I156" s="123">
        <v>449011</v>
      </c>
      <c r="J156" s="123">
        <v>4603272</v>
      </c>
      <c r="K156" s="130">
        <v>0.16</v>
      </c>
    </row>
    <row r="157" spans="1:11" x14ac:dyDescent="0.25">
      <c r="A157" s="131" t="s">
        <v>597</v>
      </c>
      <c r="B157" s="131" t="s">
        <v>498</v>
      </c>
      <c r="C157" s="131" t="s">
        <v>598</v>
      </c>
      <c r="D157" s="131" t="s">
        <v>599</v>
      </c>
      <c r="E157" s="132" t="s">
        <v>116</v>
      </c>
      <c r="F157" s="132">
        <v>205</v>
      </c>
      <c r="G157" s="131" t="s">
        <v>600</v>
      </c>
      <c r="H157" s="132">
        <v>3626</v>
      </c>
      <c r="I157" s="132">
        <v>446449</v>
      </c>
      <c r="J157" s="132">
        <v>4603218</v>
      </c>
      <c r="K157" s="133">
        <v>0.16</v>
      </c>
    </row>
    <row r="158" spans="1:11" x14ac:dyDescent="0.25">
      <c r="A158" t="s">
        <v>601</v>
      </c>
      <c r="B158" t="s">
        <v>424</v>
      </c>
      <c r="C158" t="s">
        <v>337</v>
      </c>
      <c r="D158" t="s">
        <v>602</v>
      </c>
      <c r="E158" s="123">
        <v>4.5</v>
      </c>
      <c r="F158" s="123">
        <v>33</v>
      </c>
      <c r="G158" t="s">
        <v>603</v>
      </c>
      <c r="H158" s="123">
        <v>86</v>
      </c>
      <c r="I158" s="123">
        <v>281691</v>
      </c>
      <c r="J158" s="123">
        <v>4591209</v>
      </c>
      <c r="K158" s="130">
        <v>0.16</v>
      </c>
    </row>
    <row r="159" spans="1:11" x14ac:dyDescent="0.25">
      <c r="A159" s="131" t="s">
        <v>604</v>
      </c>
      <c r="B159" s="131" t="s">
        <v>424</v>
      </c>
      <c r="C159" s="131" t="s">
        <v>605</v>
      </c>
      <c r="D159" s="131" t="s">
        <v>606</v>
      </c>
      <c r="E159" s="132">
        <v>2.5</v>
      </c>
      <c r="F159" s="132">
        <v>21</v>
      </c>
      <c r="G159" s="131" t="s">
        <v>426</v>
      </c>
      <c r="H159" s="132">
        <v>78</v>
      </c>
      <c r="I159" s="132">
        <v>283094</v>
      </c>
      <c r="J159" s="132">
        <v>4585449</v>
      </c>
      <c r="K159" s="133">
        <v>0.1</v>
      </c>
    </row>
    <row r="160" spans="1:11" x14ac:dyDescent="0.25">
      <c r="A160" t="s">
        <v>607</v>
      </c>
      <c r="B160" t="s">
        <v>424</v>
      </c>
      <c r="C160" t="s">
        <v>605</v>
      </c>
      <c r="D160" t="s">
        <v>608</v>
      </c>
      <c r="E160" s="123">
        <v>2.5</v>
      </c>
      <c r="F160" s="123">
        <v>26</v>
      </c>
      <c r="G160" t="s">
        <v>426</v>
      </c>
      <c r="H160" s="123">
        <v>88</v>
      </c>
      <c r="I160" s="123">
        <v>279806</v>
      </c>
      <c r="J160" s="123">
        <v>4579420</v>
      </c>
      <c r="K160" s="130">
        <v>0.1</v>
      </c>
    </row>
    <row r="161" spans="1:11" x14ac:dyDescent="0.25">
      <c r="A161" s="131" t="s">
        <v>609</v>
      </c>
      <c r="B161" s="131" t="s">
        <v>424</v>
      </c>
      <c r="C161" s="131" t="s">
        <v>564</v>
      </c>
      <c r="D161" s="131" t="s">
        <v>610</v>
      </c>
      <c r="E161" s="132">
        <v>5</v>
      </c>
      <c r="F161" s="132">
        <v>30</v>
      </c>
      <c r="G161" s="131" t="s">
        <v>426</v>
      </c>
      <c r="H161" s="132">
        <v>106</v>
      </c>
      <c r="I161" s="132">
        <v>287601</v>
      </c>
      <c r="J161" s="132">
        <v>4569658</v>
      </c>
      <c r="K161" s="133">
        <v>0.2</v>
      </c>
    </row>
    <row r="162" spans="1:11" x14ac:dyDescent="0.25">
      <c r="A162" t="s">
        <v>611</v>
      </c>
      <c r="B162" t="s">
        <v>612</v>
      </c>
      <c r="C162" t="s">
        <v>613</v>
      </c>
      <c r="D162" t="s">
        <v>614</v>
      </c>
      <c r="E162" s="123" t="s">
        <v>116</v>
      </c>
      <c r="F162" s="123" t="s">
        <v>116</v>
      </c>
      <c r="G162" t="s">
        <v>615</v>
      </c>
      <c r="H162" s="123">
        <v>0</v>
      </c>
      <c r="I162" s="123">
        <v>700986</v>
      </c>
      <c r="J162" s="123">
        <v>4602859</v>
      </c>
      <c r="K162" s="130">
        <v>0.1</v>
      </c>
    </row>
    <row r="163" spans="1:11" x14ac:dyDescent="0.25">
      <c r="A163" s="131" t="s">
        <v>616</v>
      </c>
      <c r="B163" s="131" t="s">
        <v>612</v>
      </c>
      <c r="C163" s="131" t="s">
        <v>613</v>
      </c>
      <c r="D163" s="131" t="s">
        <v>617</v>
      </c>
      <c r="E163" s="132" t="s">
        <v>116</v>
      </c>
      <c r="F163" s="132" t="s">
        <v>116</v>
      </c>
      <c r="G163" s="131" t="s">
        <v>615</v>
      </c>
      <c r="H163" s="132">
        <v>0</v>
      </c>
      <c r="I163" s="132">
        <v>705030</v>
      </c>
      <c r="J163" s="132">
        <v>4602868</v>
      </c>
      <c r="K163" s="133">
        <v>0.1</v>
      </c>
    </row>
    <row r="164" spans="1:11" x14ac:dyDescent="0.25">
      <c r="A164" t="s">
        <v>618</v>
      </c>
      <c r="B164" t="s">
        <v>432</v>
      </c>
      <c r="C164" t="s">
        <v>619</v>
      </c>
      <c r="D164" t="s">
        <v>620</v>
      </c>
      <c r="E164" s="123">
        <v>6</v>
      </c>
      <c r="F164" s="123">
        <v>40</v>
      </c>
      <c r="G164" t="s">
        <v>621</v>
      </c>
      <c r="H164" s="123">
        <v>88</v>
      </c>
      <c r="I164" s="123">
        <v>355447</v>
      </c>
      <c r="J164" s="123">
        <v>4503117</v>
      </c>
      <c r="K164" s="130">
        <v>0.2</v>
      </c>
    </row>
    <row r="165" spans="1:11" x14ac:dyDescent="0.25">
      <c r="A165" s="131" t="s">
        <v>622</v>
      </c>
      <c r="B165" s="131" t="s">
        <v>432</v>
      </c>
      <c r="C165" s="131" t="s">
        <v>619</v>
      </c>
      <c r="D165" s="131" t="s">
        <v>623</v>
      </c>
      <c r="E165" s="132">
        <v>16</v>
      </c>
      <c r="F165" s="132">
        <v>80</v>
      </c>
      <c r="G165" s="131" t="s">
        <v>624</v>
      </c>
      <c r="H165" s="132">
        <v>90</v>
      </c>
      <c r="I165" s="132">
        <v>354499</v>
      </c>
      <c r="J165" s="132">
        <v>4502343</v>
      </c>
      <c r="K165" s="133">
        <v>0.2</v>
      </c>
    </row>
    <row r="166" spans="1:11" x14ac:dyDescent="0.25">
      <c r="A166" t="s">
        <v>625</v>
      </c>
      <c r="B166" t="s">
        <v>626</v>
      </c>
      <c r="C166" t="s">
        <v>538</v>
      </c>
      <c r="D166" t="s">
        <v>627</v>
      </c>
      <c r="E166" s="123">
        <v>2</v>
      </c>
      <c r="F166" s="123">
        <v>55</v>
      </c>
      <c r="G166" t="s">
        <v>628</v>
      </c>
      <c r="H166" s="123">
        <v>211</v>
      </c>
      <c r="I166" s="123">
        <v>587127</v>
      </c>
      <c r="J166" s="123">
        <v>4778732</v>
      </c>
      <c r="K166" s="130">
        <v>0.06</v>
      </c>
    </row>
    <row r="167" spans="1:11" x14ac:dyDescent="0.25">
      <c r="A167" s="131" t="s">
        <v>629</v>
      </c>
      <c r="B167" s="131" t="s">
        <v>437</v>
      </c>
      <c r="C167" s="131" t="s">
        <v>441</v>
      </c>
      <c r="D167" s="131" t="s">
        <v>630</v>
      </c>
      <c r="E167" s="132">
        <v>3</v>
      </c>
      <c r="F167" s="132">
        <v>40</v>
      </c>
      <c r="G167" s="131" t="s">
        <v>439</v>
      </c>
      <c r="H167" s="132">
        <v>51</v>
      </c>
      <c r="I167" s="132">
        <v>232755</v>
      </c>
      <c r="J167" s="132">
        <v>4708088</v>
      </c>
      <c r="K167" s="133">
        <v>0.12</v>
      </c>
    </row>
    <row r="168" spans="1:11" x14ac:dyDescent="0.25">
      <c r="A168" t="s">
        <v>631</v>
      </c>
      <c r="B168" t="s">
        <v>437</v>
      </c>
      <c r="C168" t="s">
        <v>420</v>
      </c>
      <c r="D168" t="s">
        <v>632</v>
      </c>
      <c r="E168" s="123">
        <v>3</v>
      </c>
      <c r="F168" s="123">
        <v>75</v>
      </c>
      <c r="G168" t="s">
        <v>448</v>
      </c>
      <c r="H168" s="123">
        <v>910</v>
      </c>
      <c r="I168" s="123">
        <v>221645</v>
      </c>
      <c r="J168" s="123">
        <v>4710627</v>
      </c>
      <c r="K168" s="130">
        <v>0.1</v>
      </c>
    </row>
    <row r="169" spans="1:11" x14ac:dyDescent="0.25">
      <c r="A169" s="135" t="s">
        <v>633</v>
      </c>
      <c r="B169" s="135" t="s">
        <v>437</v>
      </c>
      <c r="C169" s="135" t="s">
        <v>420</v>
      </c>
      <c r="D169" s="135" t="s">
        <v>634</v>
      </c>
      <c r="E169" s="136">
        <v>3</v>
      </c>
      <c r="F169" s="136">
        <v>75</v>
      </c>
      <c r="G169" s="135" t="s">
        <v>448</v>
      </c>
      <c r="H169" s="136">
        <v>909</v>
      </c>
      <c r="I169" s="136">
        <v>221983</v>
      </c>
      <c r="J169" s="136">
        <v>4711261</v>
      </c>
      <c r="K169" s="137">
        <v>0.1</v>
      </c>
    </row>
    <row r="170" spans="1:11" x14ac:dyDescent="0.25">
      <c r="A170" s="138" t="s">
        <v>635</v>
      </c>
      <c r="B170" s="139"/>
      <c r="C170" s="139"/>
      <c r="D170" s="139"/>
      <c r="E170" s="139"/>
      <c r="F170" s="139"/>
      <c r="G170" s="139"/>
      <c r="H170" s="140"/>
      <c r="I170" s="140"/>
      <c r="J170" s="140"/>
      <c r="K170" s="140"/>
    </row>
    <row r="171" spans="1:11" x14ac:dyDescent="0.25">
      <c r="A171" t="s">
        <v>636</v>
      </c>
      <c r="B171" t="s">
        <v>626</v>
      </c>
      <c r="C171" t="s">
        <v>192</v>
      </c>
      <c r="D171" t="s">
        <v>637</v>
      </c>
      <c r="E171" s="123">
        <v>16</v>
      </c>
      <c r="F171" s="123">
        <v>123</v>
      </c>
      <c r="G171" t="s">
        <v>240</v>
      </c>
      <c r="H171" s="123">
        <v>584</v>
      </c>
      <c r="I171" s="123">
        <v>606510</v>
      </c>
      <c r="J171" s="123">
        <v>4797423</v>
      </c>
      <c r="K171" s="123" t="s">
        <v>638</v>
      </c>
    </row>
    <row r="172" spans="1:11" x14ac:dyDescent="0.25">
      <c r="A172" s="131" t="s">
        <v>639</v>
      </c>
      <c r="B172" s="131" t="s">
        <v>640</v>
      </c>
      <c r="C172" s="131" t="s">
        <v>429</v>
      </c>
      <c r="D172" s="131" t="s">
        <v>641</v>
      </c>
      <c r="E172" s="132" t="s">
        <v>116</v>
      </c>
      <c r="F172" s="132">
        <v>160</v>
      </c>
      <c r="G172" s="131" t="s">
        <v>642</v>
      </c>
      <c r="H172" s="132">
        <v>4001</v>
      </c>
      <c r="I172" s="132">
        <v>616555</v>
      </c>
      <c r="J172" s="132">
        <v>4532450</v>
      </c>
      <c r="K172" s="132" t="s">
        <v>638</v>
      </c>
    </row>
    <row r="173" spans="1:11" x14ac:dyDescent="0.25">
      <c r="A173" t="s">
        <v>643</v>
      </c>
      <c r="B173" t="s">
        <v>626</v>
      </c>
      <c r="C173" t="s">
        <v>192</v>
      </c>
      <c r="D173" t="s">
        <v>644</v>
      </c>
      <c r="E173" s="123">
        <v>25</v>
      </c>
      <c r="F173" s="123">
        <v>300</v>
      </c>
      <c r="G173" t="s">
        <v>240</v>
      </c>
      <c r="H173" s="123">
        <v>629</v>
      </c>
      <c r="I173" s="123">
        <v>610069</v>
      </c>
      <c r="J173" s="123">
        <v>4799356</v>
      </c>
      <c r="K173" s="123" t="s">
        <v>638</v>
      </c>
    </row>
    <row r="174" spans="1:11" x14ac:dyDescent="0.25">
      <c r="A174" s="131" t="s">
        <v>645</v>
      </c>
      <c r="B174" s="131" t="s">
        <v>108</v>
      </c>
      <c r="C174" s="131" t="s">
        <v>153</v>
      </c>
      <c r="D174" s="131" t="s">
        <v>646</v>
      </c>
      <c r="E174" s="132">
        <v>8</v>
      </c>
      <c r="F174" s="132">
        <v>160</v>
      </c>
      <c r="G174" s="131" t="s">
        <v>647</v>
      </c>
      <c r="H174" s="132">
        <v>1562</v>
      </c>
      <c r="I174" s="132">
        <v>641246</v>
      </c>
      <c r="J174" s="132">
        <v>4662412</v>
      </c>
      <c r="K174" s="132" t="s">
        <v>638</v>
      </c>
    </row>
    <row r="175" spans="1:11" x14ac:dyDescent="0.25">
      <c r="A175" s="1" t="s">
        <v>648</v>
      </c>
      <c r="B175" s="1" t="s">
        <v>152</v>
      </c>
      <c r="C175" s="1" t="s">
        <v>130</v>
      </c>
      <c r="D175" s="1" t="s">
        <v>649</v>
      </c>
      <c r="E175" s="134" t="s">
        <v>116</v>
      </c>
      <c r="F175" s="134">
        <v>515</v>
      </c>
      <c r="G175" s="1" t="s">
        <v>650</v>
      </c>
      <c r="H175" s="134">
        <v>6510</v>
      </c>
      <c r="I175" s="134">
        <v>609967</v>
      </c>
      <c r="J175" s="134">
        <v>4648291</v>
      </c>
      <c r="K175" s="134" t="s">
        <v>638</v>
      </c>
    </row>
    <row r="176" spans="1:11" x14ac:dyDescent="0.25">
      <c r="A176" s="131" t="s">
        <v>651</v>
      </c>
      <c r="B176" s="131" t="s">
        <v>652</v>
      </c>
      <c r="C176" s="131" t="s">
        <v>399</v>
      </c>
      <c r="D176" s="131" t="s">
        <v>653</v>
      </c>
      <c r="E176" s="132">
        <v>10</v>
      </c>
      <c r="F176" s="132">
        <v>210</v>
      </c>
      <c r="G176" s="131" t="s">
        <v>654</v>
      </c>
      <c r="H176" s="132">
        <v>1548</v>
      </c>
      <c r="I176" s="132">
        <v>316708</v>
      </c>
      <c r="J176" s="132">
        <v>4751673</v>
      </c>
      <c r="K176" s="132" t="s">
        <v>638</v>
      </c>
    </row>
    <row r="177" spans="1:11" x14ac:dyDescent="0.25">
      <c r="A177" t="s">
        <v>655</v>
      </c>
      <c r="B177" t="s">
        <v>470</v>
      </c>
      <c r="C177" t="s">
        <v>538</v>
      </c>
      <c r="D177" t="s">
        <v>656</v>
      </c>
      <c r="E177" s="123">
        <v>16</v>
      </c>
      <c r="F177" s="123">
        <v>205</v>
      </c>
      <c r="G177" t="s">
        <v>657</v>
      </c>
      <c r="H177" s="123">
        <v>891</v>
      </c>
      <c r="I177" s="123">
        <v>630347</v>
      </c>
      <c r="J177" s="123">
        <v>4746021</v>
      </c>
      <c r="K177" s="123" t="s">
        <v>638</v>
      </c>
    </row>
  </sheetData>
  <sheetProtection algorithmName="SHA-512" hashValue="zC3RepRxtO06SRHioxfXHUoBP3B9pmTcW5H0kw1Y35Y+bNVRo+tM8l5TakdnS/efzEwJzfaMnMxcBvIFSQN3Zg==" saltValue="OxjTF2PewVJjzrzbndj4/Q==" spinCount="100000" sheet="1" objects="1" scenarios="1"/>
  <mergeCells count="7">
    <mergeCell ref="A10:D10"/>
    <mergeCell ref="A1:D1"/>
    <mergeCell ref="A3:C3"/>
    <mergeCell ref="A4:C4"/>
    <mergeCell ref="A5:G5"/>
    <mergeCell ref="A7:F7"/>
    <mergeCell ref="A8:G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G28" sqref="G28"/>
    </sheetView>
  </sheetViews>
  <sheetFormatPr defaultColWidth="9.140625" defaultRowHeight="15" x14ac:dyDescent="0.25"/>
  <cols>
    <col min="1" max="1" width="32.5703125" style="83" customWidth="1"/>
    <col min="2" max="2" width="12.85546875" style="83" customWidth="1"/>
    <col min="3" max="3" width="11.140625" style="83" customWidth="1"/>
    <col min="4" max="4" width="3.140625" style="83" customWidth="1"/>
    <col min="5" max="5" width="22.42578125" style="83" customWidth="1"/>
    <col min="6" max="6" width="10.7109375" style="83" customWidth="1"/>
    <col min="7" max="7" width="10.5703125" style="83" customWidth="1"/>
    <col min="8" max="8" width="2.42578125" style="83" customWidth="1"/>
    <col min="9" max="9" width="27.28515625" style="83" customWidth="1"/>
    <col min="10" max="10" width="10.140625" style="83" customWidth="1"/>
    <col min="11" max="11" width="3.28515625" style="83" customWidth="1"/>
    <col min="12" max="12" width="20.42578125" style="83" customWidth="1"/>
    <col min="13" max="13" width="10.28515625" style="83" customWidth="1"/>
    <col min="14" max="14" width="3.140625" style="83" customWidth="1"/>
    <col min="15" max="15" width="29" style="88" customWidth="1"/>
    <col min="16" max="16" width="9.140625" style="89"/>
    <col min="17" max="17" width="2.5703125" style="83" customWidth="1"/>
    <col min="18" max="18" width="39.5703125" style="83" customWidth="1"/>
    <col min="19" max="19" width="10" style="83" customWidth="1"/>
    <col min="20" max="16384" width="9.140625" style="83"/>
  </cols>
  <sheetData>
    <row r="1" spans="1:19" s="78" customFormat="1" ht="45" x14ac:dyDescent="0.25">
      <c r="A1" s="77" t="s">
        <v>0</v>
      </c>
      <c r="B1" s="77" t="s">
        <v>12</v>
      </c>
      <c r="C1" s="77" t="s">
        <v>13</v>
      </c>
      <c r="E1" s="77" t="s">
        <v>3</v>
      </c>
      <c r="F1" s="77" t="s">
        <v>1</v>
      </c>
      <c r="G1" s="77" t="s">
        <v>17</v>
      </c>
      <c r="I1" s="77" t="s">
        <v>4</v>
      </c>
      <c r="J1" s="77" t="s">
        <v>1</v>
      </c>
      <c r="L1"/>
      <c r="M1"/>
      <c r="O1" s="77" t="s">
        <v>7</v>
      </c>
      <c r="P1" s="79" t="s">
        <v>5</v>
      </c>
      <c r="R1" s="77" t="s">
        <v>79</v>
      </c>
      <c r="S1" s="77" t="s">
        <v>34</v>
      </c>
    </row>
    <row r="2" spans="1:19" s="81" customFormat="1" x14ac:dyDescent="0.25">
      <c r="A2" s="80" t="s">
        <v>15</v>
      </c>
      <c r="B2" s="80" t="s">
        <v>16</v>
      </c>
      <c r="C2" s="80" t="s">
        <v>16</v>
      </c>
      <c r="E2" s="80" t="s">
        <v>15</v>
      </c>
      <c r="F2" s="80" t="s">
        <v>16</v>
      </c>
      <c r="G2" s="80" t="s">
        <v>16</v>
      </c>
      <c r="I2" s="80" t="s">
        <v>15</v>
      </c>
      <c r="J2" s="80" t="s">
        <v>16</v>
      </c>
      <c r="L2"/>
      <c r="M2"/>
      <c r="O2" s="80" t="s">
        <v>15</v>
      </c>
      <c r="P2" s="80" t="s">
        <v>16</v>
      </c>
      <c r="R2" s="80" t="s">
        <v>15</v>
      </c>
      <c r="S2" s="80">
        <v>1</v>
      </c>
    </row>
    <row r="3" spans="1:19" x14ac:dyDescent="0.25">
      <c r="A3" s="82" t="s">
        <v>670</v>
      </c>
      <c r="B3" s="82">
        <v>0.3</v>
      </c>
      <c r="C3" s="82">
        <v>0.15</v>
      </c>
      <c r="E3" s="82" t="s">
        <v>695</v>
      </c>
      <c r="F3" s="82">
        <v>0.1</v>
      </c>
      <c r="G3" s="82">
        <v>0.05</v>
      </c>
      <c r="I3" s="82" t="s">
        <v>697</v>
      </c>
      <c r="J3" s="82">
        <v>0.2</v>
      </c>
      <c r="L3"/>
      <c r="M3"/>
      <c r="O3" s="86" t="s">
        <v>685</v>
      </c>
      <c r="P3" s="87">
        <v>0.3</v>
      </c>
      <c r="R3" s="80" t="s">
        <v>680</v>
      </c>
      <c r="S3" s="80">
        <v>1</v>
      </c>
    </row>
    <row r="4" spans="1:19" x14ac:dyDescent="0.25">
      <c r="A4" s="82" t="s">
        <v>671</v>
      </c>
      <c r="B4" s="82">
        <v>0.4</v>
      </c>
      <c r="C4" s="82">
        <v>0.2</v>
      </c>
      <c r="E4" s="82" t="s">
        <v>693</v>
      </c>
      <c r="F4" s="82">
        <v>0.4</v>
      </c>
      <c r="G4" s="82">
        <v>0.2</v>
      </c>
      <c r="I4" s="82" t="s">
        <v>675</v>
      </c>
      <c r="J4" s="82">
        <v>0.8</v>
      </c>
      <c r="L4"/>
      <c r="M4"/>
      <c r="O4" s="84" t="s">
        <v>692</v>
      </c>
      <c r="P4" s="85">
        <v>0.5</v>
      </c>
      <c r="R4" s="80" t="s">
        <v>681</v>
      </c>
      <c r="S4" s="80">
        <v>1.2</v>
      </c>
    </row>
    <row r="5" spans="1:19" x14ac:dyDescent="0.25">
      <c r="A5" s="82" t="s">
        <v>672</v>
      </c>
      <c r="B5" s="82">
        <v>0.6</v>
      </c>
      <c r="C5" s="82">
        <v>0.3</v>
      </c>
      <c r="E5" s="82" t="s">
        <v>696</v>
      </c>
      <c r="F5" s="82">
        <v>0.8</v>
      </c>
      <c r="G5" s="82">
        <v>0.4</v>
      </c>
      <c r="I5" s="80" t="s">
        <v>698</v>
      </c>
      <c r="J5" s="80">
        <v>1.6</v>
      </c>
      <c r="O5" s="84" t="s">
        <v>686</v>
      </c>
      <c r="P5" s="85">
        <v>0.7</v>
      </c>
      <c r="R5" s="80" t="s">
        <v>682</v>
      </c>
      <c r="S5" s="80">
        <v>1.5</v>
      </c>
    </row>
    <row r="6" spans="1:19" x14ac:dyDescent="0.25">
      <c r="A6" s="82" t="s">
        <v>673</v>
      </c>
      <c r="B6" s="82">
        <v>0.8</v>
      </c>
      <c r="C6" s="82">
        <v>0.4</v>
      </c>
      <c r="E6" s="80" t="s">
        <v>694</v>
      </c>
      <c r="F6" s="80">
        <v>1.5</v>
      </c>
      <c r="G6" s="110" t="s">
        <v>78</v>
      </c>
      <c r="O6" s="86" t="s">
        <v>687</v>
      </c>
      <c r="P6" s="87">
        <v>0.75</v>
      </c>
      <c r="R6" s="82" t="s">
        <v>683</v>
      </c>
      <c r="S6" s="82">
        <v>2</v>
      </c>
    </row>
    <row r="7" spans="1:19" x14ac:dyDescent="0.25">
      <c r="A7" s="82" t="s">
        <v>674</v>
      </c>
      <c r="B7" s="82">
        <v>1</v>
      </c>
      <c r="C7" s="82">
        <v>0.5</v>
      </c>
      <c r="O7" s="86" t="s">
        <v>688</v>
      </c>
      <c r="P7" s="87">
        <v>1.5</v>
      </c>
      <c r="R7" s="82" t="s">
        <v>684</v>
      </c>
      <c r="S7" s="82">
        <v>3</v>
      </c>
    </row>
    <row r="8" spans="1:19" x14ac:dyDescent="0.25">
      <c r="O8" s="86" t="s">
        <v>689</v>
      </c>
      <c r="P8" s="87">
        <v>2</v>
      </c>
      <c r="R8" s="82" t="s">
        <v>699</v>
      </c>
      <c r="S8" s="82">
        <v>1</v>
      </c>
    </row>
    <row r="9" spans="1:19" x14ac:dyDescent="0.25">
      <c r="O9" s="86" t="s">
        <v>690</v>
      </c>
      <c r="P9" s="87">
        <v>2.2000000000000002</v>
      </c>
      <c r="R9" s="82" t="s">
        <v>700</v>
      </c>
      <c r="S9" s="82">
        <v>1.3</v>
      </c>
    </row>
    <row r="10" spans="1:19" x14ac:dyDescent="0.25">
      <c r="O10" s="86" t="s">
        <v>691</v>
      </c>
      <c r="P10" s="87">
        <v>2.5</v>
      </c>
    </row>
    <row r="13" spans="1:19" x14ac:dyDescent="0.25">
      <c r="G13" s="81"/>
      <c r="O13" s="78"/>
      <c r="P13" s="93"/>
    </row>
    <row r="15" spans="1:19" s="78" customFormat="1" ht="29.25" customHeight="1" x14ac:dyDescent="0.25">
      <c r="A15" s="90" t="s">
        <v>10</v>
      </c>
      <c r="B15" s="90" t="s">
        <v>13</v>
      </c>
      <c r="E15" s="91" t="s">
        <v>11</v>
      </c>
      <c r="F15" s="92" t="s">
        <v>13</v>
      </c>
      <c r="I15"/>
      <c r="J15"/>
      <c r="L15" s="91" t="s">
        <v>81</v>
      </c>
      <c r="M15" s="91" t="s">
        <v>9</v>
      </c>
      <c r="O15" s="88"/>
      <c r="P15" s="89"/>
      <c r="R15" s="83"/>
      <c r="S15" s="83"/>
    </row>
    <row r="16" spans="1:19" x14ac:dyDescent="0.25">
      <c r="A16" s="94" t="s">
        <v>15</v>
      </c>
      <c r="B16" s="94" t="s">
        <v>16</v>
      </c>
      <c r="E16" s="95" t="s">
        <v>15</v>
      </c>
      <c r="F16" s="96" t="s">
        <v>16</v>
      </c>
      <c r="G16" s="97"/>
      <c r="I16"/>
      <c r="J16"/>
      <c r="L16" s="95" t="s">
        <v>15</v>
      </c>
      <c r="M16" s="141">
        <v>1</v>
      </c>
    </row>
    <row r="17" spans="1:19" x14ac:dyDescent="0.25">
      <c r="A17" s="98" t="s">
        <v>676</v>
      </c>
      <c r="B17" s="98">
        <v>3.5</v>
      </c>
      <c r="E17" s="99" t="s">
        <v>23</v>
      </c>
      <c r="F17" s="96">
        <v>0.2</v>
      </c>
      <c r="G17" s="97"/>
      <c r="I17"/>
      <c r="J17"/>
      <c r="L17" s="99" t="s">
        <v>80</v>
      </c>
      <c r="M17" s="99">
        <v>1</v>
      </c>
    </row>
    <row r="18" spans="1:19" x14ac:dyDescent="0.25">
      <c r="A18" s="98" t="s">
        <v>677</v>
      </c>
      <c r="B18" s="98">
        <v>2.4</v>
      </c>
      <c r="E18" s="99" t="s">
        <v>24</v>
      </c>
      <c r="F18" s="96">
        <v>0</v>
      </c>
      <c r="G18" s="97"/>
      <c r="I18"/>
      <c r="J18"/>
      <c r="L18" s="99" t="s">
        <v>18</v>
      </c>
      <c r="M18" s="99">
        <v>0.5</v>
      </c>
    </row>
    <row r="19" spans="1:19" x14ac:dyDescent="0.25">
      <c r="A19" s="98" t="s">
        <v>678</v>
      </c>
      <c r="B19" s="98">
        <v>1.2</v>
      </c>
      <c r="I19"/>
      <c r="J19"/>
      <c r="R19" s="78"/>
      <c r="S19" s="78"/>
    </row>
    <row r="20" spans="1:19" x14ac:dyDescent="0.25">
      <c r="A20" s="98" t="s">
        <v>679</v>
      </c>
      <c r="B20" s="98">
        <v>0.5</v>
      </c>
    </row>
    <row r="24" spans="1:19" ht="29.25" customHeight="1" x14ac:dyDescent="0.25">
      <c r="A24" s="146" t="s">
        <v>20</v>
      </c>
      <c r="B24" s="146"/>
      <c r="C24" s="146" t="s">
        <v>21</v>
      </c>
      <c r="E24" s="142" t="s">
        <v>662</v>
      </c>
      <c r="F24" s="142"/>
      <c r="G24" s="142" t="s">
        <v>17</v>
      </c>
      <c r="I24" s="142" t="s">
        <v>62</v>
      </c>
      <c r="J24" s="142" t="s">
        <v>17</v>
      </c>
      <c r="L24"/>
      <c r="M24"/>
    </row>
    <row r="25" spans="1:19" x14ac:dyDescent="0.25">
      <c r="A25" s="147" t="s">
        <v>15</v>
      </c>
      <c r="B25" s="147"/>
      <c r="C25" s="148" t="s">
        <v>16</v>
      </c>
      <c r="E25" s="143" t="s">
        <v>15</v>
      </c>
      <c r="F25" s="143"/>
      <c r="G25" s="144" t="s">
        <v>16</v>
      </c>
      <c r="I25" s="143" t="s">
        <v>15</v>
      </c>
      <c r="J25" s="144" t="s">
        <v>16</v>
      </c>
      <c r="L25"/>
      <c r="M25"/>
    </row>
    <row r="26" spans="1:19" x14ac:dyDescent="0.25">
      <c r="A26" s="149" t="s">
        <v>661</v>
      </c>
      <c r="B26" s="149"/>
      <c r="C26" s="145">
        <v>1.6</v>
      </c>
      <c r="E26" s="145" t="s">
        <v>85</v>
      </c>
      <c r="F26" s="145"/>
      <c r="G26" s="145">
        <v>1.2</v>
      </c>
      <c r="I26" s="145" t="s">
        <v>63</v>
      </c>
      <c r="J26" s="145">
        <v>0.2</v>
      </c>
      <c r="L26"/>
      <c r="M26"/>
    </row>
    <row r="27" spans="1:19" x14ac:dyDescent="0.25">
      <c r="A27" s="149" t="s">
        <v>82</v>
      </c>
      <c r="B27" s="149"/>
      <c r="C27" s="145">
        <v>1.2</v>
      </c>
      <c r="E27" s="145" t="s">
        <v>86</v>
      </c>
      <c r="F27" s="145"/>
      <c r="G27" s="145">
        <v>0.6</v>
      </c>
      <c r="I27" s="145" t="s">
        <v>64</v>
      </c>
      <c r="J27" s="145">
        <v>0</v>
      </c>
      <c r="L27"/>
      <c r="M27"/>
    </row>
    <row r="28" spans="1:19" x14ac:dyDescent="0.25">
      <c r="A28" s="149" t="s">
        <v>658</v>
      </c>
      <c r="B28" s="144"/>
      <c r="C28" s="145">
        <v>0.8</v>
      </c>
      <c r="E28" s="145" t="s">
        <v>87</v>
      </c>
      <c r="F28" s="145"/>
      <c r="G28" s="145">
        <v>0.1</v>
      </c>
      <c r="L28"/>
      <c r="M28"/>
    </row>
    <row r="29" spans="1:19" x14ac:dyDescent="0.25">
      <c r="A29" s="149" t="s">
        <v>659</v>
      </c>
      <c r="B29" s="149"/>
      <c r="C29" s="145">
        <v>0.6</v>
      </c>
    </row>
    <row r="30" spans="1:19" x14ac:dyDescent="0.25">
      <c r="E30" s="100"/>
    </row>
    <row r="32" spans="1:19" x14ac:dyDescent="0.25">
      <c r="A32" s="142" t="s">
        <v>22</v>
      </c>
      <c r="B32" s="142" t="s">
        <v>660</v>
      </c>
      <c r="E32" s="146" t="s">
        <v>83</v>
      </c>
      <c r="F32" s="146" t="s">
        <v>9</v>
      </c>
      <c r="I32" s="113" t="s">
        <v>669</v>
      </c>
      <c r="J32" s="113" t="s">
        <v>9</v>
      </c>
      <c r="K32"/>
      <c r="L32"/>
      <c r="M32"/>
    </row>
    <row r="33" spans="1:13" x14ac:dyDescent="0.25">
      <c r="A33" s="145" t="s">
        <v>15</v>
      </c>
      <c r="B33" s="148" t="s">
        <v>16</v>
      </c>
      <c r="E33" s="144" t="s">
        <v>15</v>
      </c>
      <c r="F33" s="150">
        <v>1</v>
      </c>
      <c r="I33" s="114" t="s">
        <v>15</v>
      </c>
      <c r="J33" s="114">
        <v>1</v>
      </c>
      <c r="K33"/>
      <c r="L33"/>
      <c r="M33"/>
    </row>
    <row r="34" spans="1:13" x14ac:dyDescent="0.25">
      <c r="A34" s="145" t="s">
        <v>663</v>
      </c>
      <c r="B34" s="145">
        <v>-0.3</v>
      </c>
      <c r="E34" s="145" t="s">
        <v>80</v>
      </c>
      <c r="F34" s="145">
        <v>1</v>
      </c>
      <c r="I34" s="114" t="s">
        <v>667</v>
      </c>
      <c r="J34" s="114">
        <v>1</v>
      </c>
      <c r="K34"/>
      <c r="L34"/>
      <c r="M34"/>
    </row>
    <row r="35" spans="1:13" x14ac:dyDescent="0.25">
      <c r="A35" s="145" t="s">
        <v>664</v>
      </c>
      <c r="B35" s="145">
        <v>-0.2</v>
      </c>
      <c r="E35" s="145" t="s">
        <v>18</v>
      </c>
      <c r="F35" s="145">
        <v>0.5</v>
      </c>
      <c r="I35" s="114" t="s">
        <v>668</v>
      </c>
      <c r="J35" s="114">
        <v>1.5</v>
      </c>
      <c r="K35"/>
      <c r="L35"/>
      <c r="M35"/>
    </row>
    <row r="36" spans="1:13" x14ac:dyDescent="0.25">
      <c r="A36" s="145" t="s">
        <v>665</v>
      </c>
      <c r="B36" s="145">
        <v>0</v>
      </c>
      <c r="E36" s="101"/>
      <c r="I36"/>
      <c r="J36"/>
      <c r="K36"/>
      <c r="L36"/>
      <c r="M36"/>
    </row>
    <row r="37" spans="1:13" x14ac:dyDescent="0.25">
      <c r="A37" s="145" t="s">
        <v>666</v>
      </c>
      <c r="B37" s="145">
        <v>0.3</v>
      </c>
    </row>
  </sheetData>
  <sheetProtection algorithmName="SHA-512" hashValue="lAlOTd6XodXqHMoKp+4mDvNuMvSJsCXvUqt++et2PfBN7IhJeIrrtt1HMK72Pr9jVUQQqqsCr+hU8vcL3krDmQ==" saltValue="wKri5Jm6T+V8AahV9f0xtQ==" spinCount="100000" sheet="1" objects="1" scenarios="1" selectLockedCells="1"/>
  <sortState ref="L17:M19">
    <sortCondition ref="L1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34</vt:i4>
      </vt:variant>
    </vt:vector>
  </HeadingPairs>
  <TitlesOfParts>
    <vt:vector size="41" baseType="lpstr">
      <vt:lpstr>Summary</vt:lpstr>
      <vt:lpstr>Adverse Impacts</vt:lpstr>
      <vt:lpstr>In-Stream Benefits</vt:lpstr>
      <vt:lpstr>Buffer Benefits</vt:lpstr>
      <vt:lpstr>Aquatic Life Passage</vt:lpstr>
      <vt:lpstr>Aquatic Life Passage Table</vt:lpstr>
      <vt:lpstr>LookUps</vt:lpstr>
      <vt:lpstr>activity</vt:lpstr>
      <vt:lpstr>activity2</vt:lpstr>
      <vt:lpstr>activitypoints</vt:lpstr>
      <vt:lpstr>buffercreditschedule</vt:lpstr>
      <vt:lpstr>BufferType</vt:lpstr>
      <vt:lpstr>buffertype2</vt:lpstr>
      <vt:lpstr>condition</vt:lpstr>
      <vt:lpstr>condition2</vt:lpstr>
      <vt:lpstr>design</vt:lpstr>
      <vt:lpstr>duration</vt:lpstr>
      <vt:lpstr>duration2</vt:lpstr>
      <vt:lpstr>lengthoftime</vt:lpstr>
      <vt:lpstr>location</vt:lpstr>
      <vt:lpstr>location2</vt:lpstr>
      <vt:lpstr>locationkind</vt:lpstr>
      <vt:lpstr>monitoring</vt:lpstr>
      <vt:lpstr>netbenefit</vt:lpstr>
      <vt:lpstr>priority</vt:lpstr>
      <vt:lpstr>priority2</vt:lpstr>
      <vt:lpstr>protectionbonus</vt:lpstr>
      <vt:lpstr>schedule</vt:lpstr>
      <vt:lpstr>servicearea</vt:lpstr>
      <vt:lpstr>servicearea2</vt:lpstr>
      <vt:lpstr>siteprotection</vt:lpstr>
      <vt:lpstr>siteprotection2</vt:lpstr>
      <vt:lpstr>stream</vt:lpstr>
      <vt:lpstr>stream2</vt:lpstr>
      <vt:lpstr>StreamType</vt:lpstr>
      <vt:lpstr>streamtypes</vt:lpstr>
      <vt:lpstr>supplemental</vt:lpstr>
      <vt:lpstr>supplemental1</vt:lpstr>
      <vt:lpstr>supplemental3</vt:lpstr>
      <vt:lpstr>supplementalbuffer</vt:lpstr>
      <vt:lpstr>temporallag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chruby</dc:creator>
  <cp:lastModifiedBy>Zehr-Corps</cp:lastModifiedBy>
  <dcterms:created xsi:type="dcterms:W3CDTF">2015-01-29T17:20:55Z</dcterms:created>
  <dcterms:modified xsi:type="dcterms:W3CDTF">2019-04-17T17:29:10Z</dcterms:modified>
</cp:coreProperties>
</file>